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hbgld.at\Daten_FB\FB\Personal_FB\fbtschneemann\Outbox\Outputs NAREG Homepage\WP4\"/>
    </mc:Choice>
  </mc:AlternateContent>
  <bookViews>
    <workbookView xWindow="0" yWindow="0" windowWidth="28800" windowHeight="11700" activeTab="1"/>
  </bookViews>
  <sheets>
    <sheet name="Auswahl Parameter" sheetId="1" r:id="rId1"/>
    <sheet name="Bewertung ASS" sheetId="2" r:id="rId2"/>
    <sheet name="Darstellung Bewertu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N26" i="2" l="1"/>
  <c r="F16" i="3" l="1"/>
  <c r="F15" i="3"/>
  <c r="E12" i="3"/>
  <c r="E13" i="3"/>
  <c r="E14" i="3"/>
  <c r="E15" i="3"/>
  <c r="E16" i="3"/>
  <c r="E11" i="3"/>
  <c r="A8" i="3"/>
  <c r="A10" i="3"/>
  <c r="A11" i="3"/>
  <c r="A12" i="3"/>
  <c r="A13" i="3"/>
  <c r="A14" i="3"/>
  <c r="A15" i="3"/>
  <c r="A16" i="3"/>
  <c r="A7" i="3"/>
  <c r="B67" i="2" l="1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L20" i="2" l="1"/>
  <c r="R19" i="1" s="1"/>
  <c r="R20" i="1"/>
  <c r="N21" i="2" s="1"/>
  <c r="R69" i="1" l="1"/>
  <c r="P72" i="1"/>
  <c r="P71" i="1"/>
  <c r="P70" i="1"/>
  <c r="P69" i="1"/>
  <c r="B120" i="1"/>
  <c r="S20" i="1" l="1"/>
  <c r="S19" i="1"/>
  <c r="O20" i="2" s="1"/>
  <c r="S119" i="1"/>
  <c r="P67" i="2" s="1"/>
  <c r="S111" i="1"/>
  <c r="P63" i="2" s="1"/>
  <c r="S103" i="1"/>
  <c r="P59" i="2" s="1"/>
  <c r="S95" i="1"/>
  <c r="P55" i="2" s="1"/>
  <c r="S87" i="1"/>
  <c r="P51" i="2" s="1"/>
  <c r="S77" i="1"/>
  <c r="P44" i="2" s="1"/>
  <c r="S65" i="1"/>
  <c r="P40" i="2" s="1"/>
  <c r="S57" i="1"/>
  <c r="P36" i="2" s="1"/>
  <c r="S49" i="1"/>
  <c r="P32" i="2" s="1"/>
  <c r="S30" i="1"/>
  <c r="P25" i="2" s="1"/>
  <c r="S21" i="1"/>
  <c r="P22" i="2" s="1"/>
  <c r="S105" i="1"/>
  <c r="P60" i="2" s="1"/>
  <c r="S89" i="1"/>
  <c r="P52" i="2" s="1"/>
  <c r="S69" i="1"/>
  <c r="P41" i="2" s="1"/>
  <c r="S42" i="1"/>
  <c r="P29" i="2" s="1"/>
  <c r="S117" i="1"/>
  <c r="P66" i="2" s="1"/>
  <c r="S109" i="1"/>
  <c r="P62" i="2" s="1"/>
  <c r="S101" i="1"/>
  <c r="P58" i="2" s="1"/>
  <c r="S93" i="1"/>
  <c r="P54" i="2" s="1"/>
  <c r="S85" i="1"/>
  <c r="P50" i="2" s="1"/>
  <c r="S75" i="1"/>
  <c r="P43" i="2" s="1"/>
  <c r="S63" i="1"/>
  <c r="P39" i="2" s="1"/>
  <c r="S55" i="1"/>
  <c r="P35" i="2" s="1"/>
  <c r="S47" i="1"/>
  <c r="P31" i="2" s="1"/>
  <c r="S39" i="1"/>
  <c r="P28" i="2" s="1"/>
  <c r="S27" i="1"/>
  <c r="P24" i="2" s="1"/>
  <c r="S59" i="1"/>
  <c r="P37" i="2" s="1"/>
  <c r="S34" i="1"/>
  <c r="P26" i="2" s="1"/>
  <c r="S115" i="1"/>
  <c r="P65" i="2" s="1"/>
  <c r="S107" i="1"/>
  <c r="P61" i="2" s="1"/>
  <c r="S99" i="1"/>
  <c r="P57" i="2" s="1"/>
  <c r="S91" i="1"/>
  <c r="P53" i="2" s="1"/>
  <c r="S79" i="1"/>
  <c r="P45" i="2" s="1"/>
  <c r="S73" i="1"/>
  <c r="P42" i="2" s="1"/>
  <c r="S61" i="1"/>
  <c r="P38" i="2" s="1"/>
  <c r="S53" i="1"/>
  <c r="P34" i="2" s="1"/>
  <c r="S45" i="1"/>
  <c r="P30" i="2" s="1"/>
  <c r="S35" i="1"/>
  <c r="O27" i="2" s="1"/>
  <c r="S23" i="1"/>
  <c r="P23" i="2" s="1"/>
  <c r="S113" i="1"/>
  <c r="P64" i="2" s="1"/>
  <c r="S97" i="1"/>
  <c r="P56" i="2" s="1"/>
  <c r="S81" i="1"/>
  <c r="P46" i="2" s="1"/>
  <c r="S51" i="1"/>
  <c r="P33" i="2" s="1"/>
  <c r="R42" i="1"/>
  <c r="R43" i="1"/>
  <c r="R44" i="1"/>
  <c r="R45" i="1"/>
  <c r="N30" i="2" s="1"/>
  <c r="R46" i="1"/>
  <c r="R47" i="1"/>
  <c r="N31" i="2" s="1"/>
  <c r="R48" i="1"/>
  <c r="R49" i="1"/>
  <c r="N32" i="2" s="1"/>
  <c r="R50" i="1"/>
  <c r="R51" i="1"/>
  <c r="N33" i="2" s="1"/>
  <c r="R52" i="1"/>
  <c r="R53" i="1"/>
  <c r="N34" i="2" s="1"/>
  <c r="R54" i="1"/>
  <c r="R55" i="1"/>
  <c r="R56" i="1"/>
  <c r="R57" i="1"/>
  <c r="N36" i="2" s="1"/>
  <c r="R58" i="1"/>
  <c r="R59" i="1"/>
  <c r="N37" i="2" s="1"/>
  <c r="R60" i="1"/>
  <c r="R61" i="1"/>
  <c r="R62" i="1"/>
  <c r="R63" i="1"/>
  <c r="R64" i="1"/>
  <c r="R65" i="1"/>
  <c r="R66" i="1"/>
  <c r="R67" i="1"/>
  <c r="R68" i="1"/>
  <c r="R70" i="1"/>
  <c r="R71" i="1"/>
  <c r="R72" i="1"/>
  <c r="N41" i="2" s="1"/>
  <c r="R73" i="1"/>
  <c r="N42" i="2" s="1"/>
  <c r="R74" i="1"/>
  <c r="R75" i="1"/>
  <c r="N43" i="2" s="1"/>
  <c r="R76" i="1"/>
  <c r="R77" i="1"/>
  <c r="N44" i="2" s="1"/>
  <c r="R78" i="1"/>
  <c r="R79" i="1"/>
  <c r="N45" i="2" s="1"/>
  <c r="R80" i="1"/>
  <c r="R81" i="1"/>
  <c r="N46" i="2" s="1"/>
  <c r="R82" i="1"/>
  <c r="R83" i="1"/>
  <c r="R84" i="1"/>
  <c r="R85" i="1"/>
  <c r="N50" i="2" s="1"/>
  <c r="R86" i="1"/>
  <c r="R87" i="1"/>
  <c r="N51" i="2" s="1"/>
  <c r="R88" i="1"/>
  <c r="R89" i="1"/>
  <c r="N52" i="2" s="1"/>
  <c r="R90" i="1"/>
  <c r="R91" i="1"/>
  <c r="N53" i="2" s="1"/>
  <c r="R92" i="1"/>
  <c r="R93" i="1"/>
  <c r="N54" i="2" s="1"/>
  <c r="R94" i="1"/>
  <c r="R95" i="1"/>
  <c r="N55" i="2" s="1"/>
  <c r="R96" i="1"/>
  <c r="R97" i="1"/>
  <c r="N56" i="2" s="1"/>
  <c r="R98" i="1"/>
  <c r="R99" i="1"/>
  <c r="N57" i="2" s="1"/>
  <c r="R100" i="1"/>
  <c r="R101" i="1"/>
  <c r="N58" i="2" s="1"/>
  <c r="R102" i="1"/>
  <c r="R103" i="1"/>
  <c r="N59" i="2" s="1"/>
  <c r="R104" i="1"/>
  <c r="R105" i="1"/>
  <c r="N60" i="2" s="1"/>
  <c r="R106" i="1"/>
  <c r="R107" i="1"/>
  <c r="N61" i="2" s="1"/>
  <c r="R108" i="1"/>
  <c r="R109" i="1"/>
  <c r="N62" i="2" s="1"/>
  <c r="R110" i="1"/>
  <c r="R111" i="1"/>
  <c r="N63" i="2" s="1"/>
  <c r="R112" i="1"/>
  <c r="R113" i="1"/>
  <c r="N64" i="2" s="1"/>
  <c r="R114" i="1"/>
  <c r="R115" i="1"/>
  <c r="N65" i="2" s="1"/>
  <c r="R116" i="1"/>
  <c r="R117" i="1"/>
  <c r="N66" i="2" s="1"/>
  <c r="R118" i="1"/>
  <c r="R119" i="1"/>
  <c r="N67" i="2" s="1"/>
  <c r="R120" i="1"/>
  <c r="R39" i="1"/>
  <c r="R40" i="1"/>
  <c r="R41" i="1"/>
  <c r="R36" i="1"/>
  <c r="R37" i="1"/>
  <c r="R38" i="1"/>
  <c r="R35" i="1"/>
  <c r="R29" i="1"/>
  <c r="R28" i="1"/>
  <c r="R27" i="1"/>
  <c r="R30" i="1"/>
  <c r="R31" i="1"/>
  <c r="R32" i="1"/>
  <c r="R33" i="1"/>
  <c r="R23" i="1"/>
  <c r="R24" i="1"/>
  <c r="R25" i="1"/>
  <c r="R26" i="1"/>
  <c r="R34" i="1"/>
  <c r="R22" i="1"/>
  <c r="R21" i="1"/>
  <c r="N22" i="2" s="1"/>
  <c r="P21" i="2" l="1"/>
  <c r="N38" i="2"/>
  <c r="N24" i="2"/>
  <c r="N28" i="2"/>
  <c r="N27" i="2"/>
  <c r="P27" i="2" s="1"/>
  <c r="N39" i="2"/>
  <c r="N35" i="2"/>
  <c r="N29" i="2"/>
  <c r="N23" i="2"/>
  <c r="N25" i="2"/>
  <c r="N40" i="2"/>
  <c r="O56" i="2"/>
  <c r="O30" i="2"/>
  <c r="O45" i="2"/>
  <c r="O65" i="2"/>
  <c r="O28" i="2"/>
  <c r="O43" i="2"/>
  <c r="O62" i="2"/>
  <c r="O52" i="2"/>
  <c r="O44" i="2"/>
  <c r="O63" i="2"/>
  <c r="O64" i="2"/>
  <c r="O34" i="2"/>
  <c r="O53" i="2"/>
  <c r="O26" i="2"/>
  <c r="O31" i="2"/>
  <c r="O50" i="2"/>
  <c r="O66" i="2"/>
  <c r="O60" i="2"/>
  <c r="O32" i="2"/>
  <c r="O51" i="2"/>
  <c r="O67" i="2"/>
  <c r="O33" i="2"/>
  <c r="O23" i="2"/>
  <c r="O38" i="2"/>
  <c r="O57" i="2"/>
  <c r="O37" i="2"/>
  <c r="O35" i="2"/>
  <c r="O54" i="2"/>
  <c r="O29" i="2"/>
  <c r="O22" i="2"/>
  <c r="O36" i="2"/>
  <c r="O55" i="2"/>
  <c r="O46" i="2"/>
  <c r="O42" i="2"/>
  <c r="O61" i="2"/>
  <c r="O24" i="2"/>
  <c r="O39" i="2"/>
  <c r="O58" i="2"/>
  <c r="O41" i="2"/>
  <c r="O25" i="2"/>
  <c r="O40" i="2"/>
  <c r="O59" i="2"/>
  <c r="O21" i="2"/>
  <c r="N20" i="2"/>
  <c r="P20" i="2" s="1"/>
  <c r="S120" i="1" l="1"/>
  <c r="O68" i="2" s="1"/>
  <c r="P68" i="2" l="1"/>
  <c r="E29" i="3" s="1"/>
  <c r="E27" i="3" l="1"/>
  <c r="E28" i="3"/>
  <c r="E25" i="3"/>
  <c r="E26" i="3"/>
  <c r="E24" i="3"/>
  <c r="E23" i="3"/>
  <c r="T120" i="1"/>
  <c r="Q68" i="2" s="1"/>
</calcChain>
</file>

<file path=xl/sharedStrings.xml><?xml version="1.0" encoding="utf-8"?>
<sst xmlns="http://schemas.openxmlformats.org/spreadsheetml/2006/main" count="333" uniqueCount="126">
  <si>
    <t>Größe (Fläche) in Bezug auf Einzugsgebiet (Einwohner)</t>
  </si>
  <si>
    <t>Bezeichnung Abfallsammelstelle</t>
  </si>
  <si>
    <t>Adresse</t>
  </si>
  <si>
    <t>Koordinaten</t>
  </si>
  <si>
    <t>Alter der Anlage</t>
  </si>
  <si>
    <t>Anlage für eine oder mehrere Gemeinden (bzw. Ortsteile)</t>
  </si>
  <si>
    <t>eigene Einheit oder mit anderer Einheit kombiniert (eigene Einheit; Einheit bei Gemeindeamt; Einheit inkl. Bauhof; Einheit inkl. Kläranlage)</t>
  </si>
  <si>
    <t>Kostenverrechnung (gratis; Preisliste; Pauschale="Umweltabgabe")</t>
  </si>
  <si>
    <t>Sanitäranlagen vorhanden</t>
  </si>
  <si>
    <t>Büroräume vorhanden</t>
  </si>
  <si>
    <t>Aufenthaltsräume vorhanden</t>
  </si>
  <si>
    <t>Stromanschluss vorhanden</t>
  </si>
  <si>
    <t>Kanalanschluss vorhanden</t>
  </si>
  <si>
    <t>Wasseranschluss vorhanden</t>
  </si>
  <si>
    <t>Zufahrt (Asphalt; Feldweg)</t>
  </si>
  <si>
    <t>ASS errichtet als (fixes Gebäude; Containerlösung; Freifläche; Mischform)</t>
  </si>
  <si>
    <t>Wiegeeinrichtung vorhanden</t>
  </si>
  <si>
    <t>Betreiber (vielleicht nur als Info -&gt; keine Bewertung)</t>
  </si>
  <si>
    <t>Problemstoffe</t>
  </si>
  <si>
    <t>Einzäunung vorhanden</t>
  </si>
  <si>
    <t>Hinweistafeln z.B. Öffnungszeiten, Benützungsbedingungen, Preise, etc. vorhanden</t>
  </si>
  <si>
    <t>Stoffgruppen die angenommen werden:</t>
  </si>
  <si>
    <t>Altmetalle (Schrott; Kfz Wracks)</t>
  </si>
  <si>
    <t>Holz (behandeltes Holz, unbehandeltes Holz)</t>
  </si>
  <si>
    <t>Grünschnitt</t>
  </si>
  <si>
    <t>Biogene Abfälle (Nassfraktion, Trockenfraktion)</t>
  </si>
  <si>
    <t>Alttextilien</t>
  </si>
  <si>
    <t>Baurestmassen</t>
  </si>
  <si>
    <t>Sperrmüll</t>
  </si>
  <si>
    <t>Elektrogeräte</t>
  </si>
  <si>
    <t>Verpackungen</t>
  </si>
  <si>
    <t>Altreifen</t>
  </si>
  <si>
    <t>geschultes Personal</t>
  </si>
  <si>
    <t>ausreichend Parkplätze vorhanden</t>
  </si>
  <si>
    <t>Beleuchtung im Freien (Dämmerung Winter)</t>
  </si>
  <si>
    <t>Barrierefreiheit</t>
  </si>
  <si>
    <t>Webseite (auch barrierefrei)</t>
  </si>
  <si>
    <t>Li-Batterien (Lager)</t>
  </si>
  <si>
    <t>Altspeisefett</t>
  </si>
  <si>
    <t>Batterien</t>
  </si>
  <si>
    <t>Strauchschnitt</t>
  </si>
  <si>
    <t>Karton</t>
  </si>
  <si>
    <t>Dämmstoffe</t>
  </si>
  <si>
    <t>Altglas</t>
  </si>
  <si>
    <t>eZugang (z.B. eCard Zutritt, Video, etc.)</t>
  </si>
  <si>
    <t>Informative Daten</t>
  </si>
  <si>
    <t>Mustersammelstelle Musterdorf</t>
  </si>
  <si>
    <t>Mustergemeinde Musterdorf</t>
  </si>
  <si>
    <t>Musterstraße 1</t>
  </si>
  <si>
    <t>47°21'43.2"N 16°07'40.6"E</t>
  </si>
  <si>
    <t>Bewertungskriterien</t>
  </si>
  <si>
    <t>Wert</t>
  </si>
  <si>
    <t>Einheit</t>
  </si>
  <si>
    <t>m²</t>
  </si>
  <si>
    <t>Bewertungsrange</t>
  </si>
  <si>
    <t>m²/Person</t>
  </si>
  <si>
    <t>Anzahl Gemeinden</t>
  </si>
  <si>
    <t>Errichtungsjahr</t>
  </si>
  <si>
    <t>Bewertung Kategorie</t>
  </si>
  <si>
    <t>Gewichtung</t>
  </si>
  <si>
    <t>0-100%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</si>
  <si>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 m²/P = 100%; darunter entsprechend m² bis 0</t>
    </r>
  </si>
  <si>
    <t>ausreichend</t>
  </si>
  <si>
    <t>Mischform</t>
  </si>
  <si>
    <t>Einheit inkl. Bauhof</t>
  </si>
  <si>
    <t>Preisliste</t>
  </si>
  <si>
    <t>ja</t>
  </si>
  <si>
    <t>nein</t>
  </si>
  <si>
    <t>Asphalt</t>
  </si>
  <si>
    <t>Bewertung</t>
  </si>
  <si>
    <t>Einzugsgebiet (Einwohner)</t>
  </si>
  <si>
    <t>&gt;95%=A+, &gt;90%=A, &gt;80%=B, &gt;70%=C, &gt;60%=D, &gt;50%=E, &lt;50%=F</t>
  </si>
  <si>
    <t>Verkehrsfläche (ausreichend; zu wenig Platz)</t>
  </si>
  <si>
    <t>Manipulationsfläche (Fläche der ASS)</t>
  </si>
  <si>
    <t>Verkehrsfläche (in Bezug zu Manipulationsfläche)</t>
  </si>
  <si>
    <t>Öffnungszeiten während Normalarbeitszeit (Mo.-Fr. 8:00-16:00)</t>
  </si>
  <si>
    <t>Öffnungszeiten außerhalb Normalarbeitszeit (Sa. oder Abends nach 16:00 Uhr)</t>
  </si>
  <si>
    <t>%</t>
  </si>
  <si>
    <t>textliche Beschreibung</t>
  </si>
  <si>
    <t>50-100%</t>
  </si>
  <si>
    <t>Std.</t>
  </si>
  <si>
    <t>Auswahl Bewertungskategorie</t>
  </si>
  <si>
    <t>Nr. Parameter</t>
  </si>
  <si>
    <t>Kategorie</t>
  </si>
  <si>
    <t>Prozentsatz</t>
  </si>
  <si>
    <t>Bewertungsschema</t>
  </si>
  <si>
    <t>fixes Gebäude</t>
  </si>
  <si>
    <t>Containerlösung</t>
  </si>
  <si>
    <t>Freifläche</t>
  </si>
  <si>
    <t>eigene Einheit</t>
  </si>
  <si>
    <t>Einheit inkl. Kläranlage</t>
  </si>
  <si>
    <t>Einheit bei Gemeindeamt</t>
  </si>
  <si>
    <t>gratis</t>
  </si>
  <si>
    <t>nicht ausreichend</t>
  </si>
  <si>
    <t>nicht vorhanden</t>
  </si>
  <si>
    <t>Feldweg</t>
  </si>
  <si>
    <t>ein Drittel von Normalöffnungszeit (7 Min/P a)</t>
  </si>
  <si>
    <t>ein Drittel von Normalöffnungszeit (6-7 Min/P a)</t>
  </si>
  <si>
    <t>ein Drittel von Normalöffnungszeit (5-6 Min/P a)</t>
  </si>
  <si>
    <t>ein Drittel von Normalöffnungszeit (&lt; 5 Min/P a)</t>
  </si>
  <si>
    <t>≥ 50% = 100%; darunter entsprechend %satz bis 0</t>
  </si>
  <si>
    <t>-</t>
  </si>
  <si>
    <t>Berechnungsformel</t>
  </si>
  <si>
    <t>eigene Einheit oder mit anderer Einheit kombiniert (Prozentsatzmethode - Prozentsatz zu wie viel Prozent wird die ASS als ASS genutzt)</t>
  </si>
  <si>
    <t>100% = 100%; darunter entsprechend %satz bis 0</t>
  </si>
  <si>
    <t>zu gering</t>
  </si>
  <si>
    <t>darüber</t>
  </si>
  <si>
    <t>jünger als 10 Jahre</t>
  </si>
  <si>
    <t>jünger als 20 Jahre</t>
  </si>
  <si>
    <t>jünger als 30 Jahre</t>
  </si>
  <si>
    <t>älter als 30 Jahre (max 100 Jahre)</t>
  </si>
  <si>
    <t>Pauschale (Umweltabgabe)</t>
  </si>
  <si>
    <t>mehr als x Min/P a</t>
  </si>
  <si>
    <t>weniger als x Min/P a</t>
  </si>
  <si>
    <t>Verkehrsfläche (Rangierfläche der ASS)</t>
  </si>
  <si>
    <t>Auswahl</t>
  </si>
  <si>
    <t>Kategorie A      90 - 95 %</t>
  </si>
  <si>
    <t>Kategorie A+        &gt;95 %</t>
  </si>
  <si>
    <t>Kategorie B      80 - 90 %</t>
  </si>
  <si>
    <t>Kategorie C      70 - 80 %</t>
  </si>
  <si>
    <t>Kategorie D      60 - 70 %</t>
  </si>
  <si>
    <t>Kategorie E      50 - 60 %</t>
  </si>
  <si>
    <t>Bewertung des Abfallsammelzentrums anhand der eingegebenen Daten</t>
  </si>
  <si>
    <t>Kategorien</t>
  </si>
  <si>
    <t>Betreiber</t>
  </si>
  <si>
    <t>Kategorie F         &lt;50 %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</si>
</sst>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2" fontId="0" fillId="0" borderId="0" xfId="0" applyNumberFormat="1"/>
    <xf numFmtId="10" fontId="0" fillId="0" borderId="0" xfId="1" applyNumberFormat="1" applyFont="1"/>
    <xf numFmtId="9" fontId="6" fillId="0" borderId="1" xfId="1" applyFont="1" applyBorder="1"/>
    <xf numFmtId="0" fontId="0" fillId="0" borderId="0" xfId="0" applyBorder="1"/>
    <xf numFmtId="10" fontId="0" fillId="0" borderId="0" xfId="1" applyNumberFormat="1" applyFont="1" applyBorder="1"/>
    <xf numFmtId="0" fontId="2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10" fontId="0" fillId="0" borderId="2" xfId="1" applyNumberFormat="1" applyFont="1" applyBorder="1"/>
    <xf numFmtId="0" fontId="1" fillId="0" borderId="2" xfId="0" applyFont="1" applyBorder="1"/>
    <xf numFmtId="9" fontId="0" fillId="0" borderId="2" xfId="1" applyFont="1" applyBorder="1"/>
    <xf numFmtId="0" fontId="0" fillId="2" borderId="2" xfId="0" applyFill="1" applyBorder="1"/>
    <xf numFmtId="10" fontId="0" fillId="2" borderId="2" xfId="1" applyNumberFormat="1" applyFont="1" applyFill="1" applyBorder="1"/>
    <xf numFmtId="0" fontId="7" fillId="2" borderId="2" xfId="0" applyFont="1" applyFill="1" applyBorder="1"/>
    <xf numFmtId="0" fontId="0" fillId="3" borderId="2" xfId="0" applyFill="1" applyBorder="1"/>
    <xf numFmtId="10" fontId="0" fillId="3" borderId="2" xfId="1" applyNumberFormat="1" applyFont="1" applyFill="1" applyBorder="1"/>
    <xf numFmtId="0" fontId="7" fillId="3" borderId="2" xfId="0" applyFont="1" applyFill="1" applyBorder="1"/>
    <xf numFmtId="0" fontId="0" fillId="3" borderId="2" xfId="0" quotePrefix="1" applyNumberFormat="1" applyFill="1" applyBorder="1"/>
    <xf numFmtId="0" fontId="8" fillId="0" borderId="2" xfId="0" applyFont="1" applyBorder="1"/>
    <xf numFmtId="0" fontId="0" fillId="0" borderId="2" xfId="0" applyFill="1" applyBorder="1"/>
    <xf numFmtId="0" fontId="0" fillId="4" borderId="2" xfId="0" applyFill="1" applyBorder="1"/>
    <xf numFmtId="0" fontId="0" fillId="5" borderId="0" xfId="0" applyFill="1"/>
    <xf numFmtId="1" fontId="0" fillId="2" borderId="2" xfId="0" quotePrefix="1" applyNumberFormat="1" applyFill="1" applyBorder="1" applyAlignment="1">
      <alignment horizontal="left"/>
    </xf>
    <xf numFmtId="0" fontId="0" fillId="0" borderId="0" xfId="0" applyFill="1"/>
    <xf numFmtId="14" fontId="0" fillId="0" borderId="0" xfId="0" applyNumberFormat="1" applyBorder="1"/>
    <xf numFmtId="2" fontId="0" fillId="0" borderId="0" xfId="0" applyNumberFormat="1" applyFill="1"/>
    <xf numFmtId="9" fontId="6" fillId="0" borderId="1" xfId="1" applyNumberFormat="1" applyFont="1" applyBorder="1"/>
    <xf numFmtId="0" fontId="2" fillId="0" borderId="0" xfId="0" applyFont="1" applyAlignment="1">
      <alignment horizontal="center"/>
    </xf>
    <xf numFmtId="0" fontId="0" fillId="6" borderId="0" xfId="0" applyFill="1"/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4" borderId="0" xfId="0" applyFill="1"/>
    <xf numFmtId="9" fontId="5" fillId="0" borderId="0" xfId="1" applyFont="1" applyBorder="1"/>
    <xf numFmtId="9" fontId="6" fillId="0" borderId="0" xfId="1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45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'Auswahl Parameter'!$B$19" lockText="1" noThreeD="1"/>
</file>

<file path=xl/ctrlProps/ctrlProp10.xml><?xml version="1.0" encoding="utf-8"?>
<formControlPr xmlns="http://schemas.microsoft.com/office/spreadsheetml/2009/9/main" objectType="CheckBox" fmlaLink="'Auswahl Parameter'!#REF!" lockText="1" noThreeD="1"/>
</file>

<file path=xl/ctrlProps/ctrlProp11.xml><?xml version="1.0" encoding="utf-8"?>
<formControlPr xmlns="http://schemas.microsoft.com/office/spreadsheetml/2009/9/main" objectType="CheckBox" checked="Checked" fmlaLink="'Auswahl Parameter'!$B$42" lockText="1" noThreeD="1"/>
</file>

<file path=xl/ctrlProps/ctrlProp12.xml><?xml version="1.0" encoding="utf-8"?>
<formControlPr xmlns="http://schemas.microsoft.com/office/spreadsheetml/2009/9/main" objectType="CheckBox" checked="Checked" fmlaLink="'Auswahl Parameter'!$B$45" lockText="1" noThreeD="1"/>
</file>

<file path=xl/ctrlProps/ctrlProp13.xml><?xml version="1.0" encoding="utf-8"?>
<formControlPr xmlns="http://schemas.microsoft.com/office/spreadsheetml/2009/9/main" objectType="CheckBox" checked="Checked" fmlaLink="'Auswahl Parameter'!$B$47" lockText="1" noThreeD="1"/>
</file>

<file path=xl/ctrlProps/ctrlProp14.xml><?xml version="1.0" encoding="utf-8"?>
<formControlPr xmlns="http://schemas.microsoft.com/office/spreadsheetml/2009/9/main" objectType="CheckBox" checked="Checked" fmlaLink="'Auswahl Parameter'!$B$49" lockText="1" noThreeD="1"/>
</file>

<file path=xl/ctrlProps/ctrlProp15.xml><?xml version="1.0" encoding="utf-8"?>
<formControlPr xmlns="http://schemas.microsoft.com/office/spreadsheetml/2009/9/main" objectType="CheckBox" checked="Checked" fmlaLink="'Auswahl Parameter'!$B$51" lockText="1" noThreeD="1"/>
</file>

<file path=xl/ctrlProps/ctrlProp16.xml><?xml version="1.0" encoding="utf-8"?>
<formControlPr xmlns="http://schemas.microsoft.com/office/spreadsheetml/2009/9/main" objectType="CheckBox" checked="Checked" fmlaLink="'Auswahl Parameter'!$B$53" lockText="1" noThreeD="1"/>
</file>

<file path=xl/ctrlProps/ctrlProp17.xml><?xml version="1.0" encoding="utf-8"?>
<formControlPr xmlns="http://schemas.microsoft.com/office/spreadsheetml/2009/9/main" objectType="CheckBox" checked="Checked" fmlaLink="'Auswahl Parameter'!$B$55" lockText="1" noThreeD="1"/>
</file>

<file path=xl/ctrlProps/ctrlProp18.xml><?xml version="1.0" encoding="utf-8"?>
<formControlPr xmlns="http://schemas.microsoft.com/office/spreadsheetml/2009/9/main" objectType="CheckBox" checked="Checked" fmlaLink="'Auswahl Parameter'!$B$57" lockText="1" noThreeD="1"/>
</file>

<file path=xl/ctrlProps/ctrlProp19.xml><?xml version="1.0" encoding="utf-8"?>
<formControlPr xmlns="http://schemas.microsoft.com/office/spreadsheetml/2009/9/main" objectType="CheckBox" checked="Checked" fmlaLink="'Auswahl Parameter'!$B$59" lockText="1" noThreeD="1"/>
</file>

<file path=xl/ctrlProps/ctrlProp2.xml><?xml version="1.0" encoding="utf-8"?>
<formControlPr xmlns="http://schemas.microsoft.com/office/spreadsheetml/2009/9/main" objectType="CheckBox" checked="Checked" fmlaLink="'Auswahl Parameter'!$B$20" lockText="1" noThreeD="1"/>
</file>

<file path=xl/ctrlProps/ctrlProp20.xml><?xml version="1.0" encoding="utf-8"?>
<formControlPr xmlns="http://schemas.microsoft.com/office/spreadsheetml/2009/9/main" objectType="CheckBox" checked="Checked" fmlaLink="'Auswahl Parameter'!$B$61" lockText="1" noThreeD="1"/>
</file>

<file path=xl/ctrlProps/ctrlProp21.xml><?xml version="1.0" encoding="utf-8"?>
<formControlPr xmlns="http://schemas.microsoft.com/office/spreadsheetml/2009/9/main" objectType="CheckBox" checked="Checked" fmlaLink="'Auswahl Parameter'!$B$63" lockText="1" noThreeD="1"/>
</file>

<file path=xl/ctrlProps/ctrlProp22.xml><?xml version="1.0" encoding="utf-8"?>
<formControlPr xmlns="http://schemas.microsoft.com/office/spreadsheetml/2009/9/main" objectType="CheckBox" checked="Checked" fmlaLink="'Auswahl Parameter'!$B$65" lockText="1" noThreeD="1"/>
</file>

<file path=xl/ctrlProps/ctrlProp23.xml><?xml version="1.0" encoding="utf-8"?>
<formControlPr xmlns="http://schemas.microsoft.com/office/spreadsheetml/2009/9/main" objectType="CheckBox" checked="Checked" fmlaLink="'Auswahl Parameter'!$B$39" lockText="1" noThreeD="1"/>
</file>

<file path=xl/ctrlProps/ctrlProp24.xml><?xml version="1.0" encoding="utf-8"?>
<formControlPr xmlns="http://schemas.microsoft.com/office/spreadsheetml/2009/9/main" objectType="CheckBox" checked="Checked" fmlaLink="'Auswahl Parameter'!$B$73" lockText="1" noThreeD="1"/>
</file>

<file path=xl/ctrlProps/ctrlProp25.xml><?xml version="1.0" encoding="utf-8"?>
<formControlPr xmlns="http://schemas.microsoft.com/office/spreadsheetml/2009/9/main" objectType="CheckBox" checked="Checked" fmlaLink="'Auswahl Parameter'!$B$69" lockText="1" noThreeD="1"/>
</file>

<file path=xl/ctrlProps/ctrlProp26.xml><?xml version="1.0" encoding="utf-8"?>
<formControlPr xmlns="http://schemas.microsoft.com/office/spreadsheetml/2009/9/main" objectType="CheckBox" checked="Checked" fmlaLink="'Auswahl Parameter'!$B$75" lockText="1" noThreeD="1"/>
</file>

<file path=xl/ctrlProps/ctrlProp27.xml><?xml version="1.0" encoding="utf-8"?>
<formControlPr xmlns="http://schemas.microsoft.com/office/spreadsheetml/2009/9/main" objectType="CheckBox" checked="Checked" fmlaLink="'Auswahl Parameter'!$B$77" lockText="1" noThreeD="1"/>
</file>

<file path=xl/ctrlProps/ctrlProp28.xml><?xml version="1.0" encoding="utf-8"?>
<formControlPr xmlns="http://schemas.microsoft.com/office/spreadsheetml/2009/9/main" objectType="CheckBox" checked="Checked" fmlaLink="'Auswahl Parameter'!$B$79" lockText="1" noThreeD="1"/>
</file>

<file path=xl/ctrlProps/ctrlProp29.xml><?xml version="1.0" encoding="utf-8"?>
<formControlPr xmlns="http://schemas.microsoft.com/office/spreadsheetml/2009/9/main" objectType="CheckBox" checked="Checked" fmlaLink="'Auswahl Parameter'!$B$81" lockText="1" noThreeD="1"/>
</file>

<file path=xl/ctrlProps/ctrlProp3.xml><?xml version="1.0" encoding="utf-8"?>
<formControlPr xmlns="http://schemas.microsoft.com/office/spreadsheetml/2009/9/main" objectType="CheckBox" checked="Checked" fmlaLink="'Auswahl Parameter'!$B$21" lockText="1" noThreeD="1"/>
</file>

<file path=xl/ctrlProps/ctrlProp30.xml><?xml version="1.0" encoding="utf-8"?>
<formControlPr xmlns="http://schemas.microsoft.com/office/spreadsheetml/2009/9/main" objectType="CheckBox" checked="Checked" fmlaLink="'Auswahl Parameter'!$B$85" lockText="1" noThreeD="1"/>
</file>

<file path=xl/ctrlProps/ctrlProp31.xml><?xml version="1.0" encoding="utf-8"?>
<formControlPr xmlns="http://schemas.microsoft.com/office/spreadsheetml/2009/9/main" objectType="CheckBox" checked="Checked" fmlaLink="'Auswahl Parameter'!$B$87" lockText="1" noThreeD="1"/>
</file>

<file path=xl/ctrlProps/ctrlProp32.xml><?xml version="1.0" encoding="utf-8"?>
<formControlPr xmlns="http://schemas.microsoft.com/office/spreadsheetml/2009/9/main" objectType="CheckBox" checked="Checked" fmlaLink="'Auswahl Parameter'!$B$89" lockText="1" noThreeD="1"/>
</file>

<file path=xl/ctrlProps/ctrlProp33.xml><?xml version="1.0" encoding="utf-8"?>
<formControlPr xmlns="http://schemas.microsoft.com/office/spreadsheetml/2009/9/main" objectType="CheckBox" checked="Checked" fmlaLink="'Auswahl Parameter'!$B$91" lockText="1" noThreeD="1"/>
</file>

<file path=xl/ctrlProps/ctrlProp34.xml><?xml version="1.0" encoding="utf-8"?>
<formControlPr xmlns="http://schemas.microsoft.com/office/spreadsheetml/2009/9/main" objectType="CheckBox" checked="Checked" fmlaLink="'Auswahl Parameter'!$B$93" lockText="1" noThreeD="1"/>
</file>

<file path=xl/ctrlProps/ctrlProp35.xml><?xml version="1.0" encoding="utf-8"?>
<formControlPr xmlns="http://schemas.microsoft.com/office/spreadsheetml/2009/9/main" objectType="CheckBox" checked="Checked" fmlaLink="'Auswahl Parameter'!$B$95" lockText="1" noThreeD="1"/>
</file>

<file path=xl/ctrlProps/ctrlProp36.xml><?xml version="1.0" encoding="utf-8"?>
<formControlPr xmlns="http://schemas.microsoft.com/office/spreadsheetml/2009/9/main" objectType="CheckBox" checked="Checked" fmlaLink="'Auswahl Parameter'!$B$97" lockText="1" noThreeD="1"/>
</file>

<file path=xl/ctrlProps/ctrlProp37.xml><?xml version="1.0" encoding="utf-8"?>
<formControlPr xmlns="http://schemas.microsoft.com/office/spreadsheetml/2009/9/main" objectType="CheckBox" checked="Checked" fmlaLink="'Auswahl Parameter'!$B$99" lockText="1" noThreeD="1"/>
</file>

<file path=xl/ctrlProps/ctrlProp38.xml><?xml version="1.0" encoding="utf-8"?>
<formControlPr xmlns="http://schemas.microsoft.com/office/spreadsheetml/2009/9/main" objectType="CheckBox" checked="Checked" fmlaLink="'Auswahl Parameter'!$B$101" lockText="1" noThreeD="1"/>
</file>

<file path=xl/ctrlProps/ctrlProp39.xml><?xml version="1.0" encoding="utf-8"?>
<formControlPr xmlns="http://schemas.microsoft.com/office/spreadsheetml/2009/9/main" objectType="CheckBox" checked="Checked" fmlaLink="'Auswahl Parameter'!$B$103" lockText="1" noThreeD="1"/>
</file>

<file path=xl/ctrlProps/ctrlProp4.xml><?xml version="1.0" encoding="utf-8"?>
<formControlPr xmlns="http://schemas.microsoft.com/office/spreadsheetml/2009/9/main" objectType="CheckBox" checked="Checked" fmlaLink="'Auswahl Parameter'!$B$23" lockText="1" noThreeD="1"/>
</file>

<file path=xl/ctrlProps/ctrlProp40.xml><?xml version="1.0" encoding="utf-8"?>
<formControlPr xmlns="http://schemas.microsoft.com/office/spreadsheetml/2009/9/main" objectType="CheckBox" checked="Checked" fmlaLink="'Auswahl Parameter'!$B$105" lockText="1" noThreeD="1"/>
</file>

<file path=xl/ctrlProps/ctrlProp41.xml><?xml version="1.0" encoding="utf-8"?>
<formControlPr xmlns="http://schemas.microsoft.com/office/spreadsheetml/2009/9/main" objectType="CheckBox" checked="Checked" fmlaLink="'Auswahl Parameter'!$B$107" lockText="1" noThreeD="1"/>
</file>

<file path=xl/ctrlProps/ctrlProp42.xml><?xml version="1.0" encoding="utf-8"?>
<formControlPr xmlns="http://schemas.microsoft.com/office/spreadsheetml/2009/9/main" objectType="CheckBox" checked="Checked" fmlaLink="'Auswahl Parameter'!$B$109" lockText="1" noThreeD="1"/>
</file>

<file path=xl/ctrlProps/ctrlProp43.xml><?xml version="1.0" encoding="utf-8"?>
<formControlPr xmlns="http://schemas.microsoft.com/office/spreadsheetml/2009/9/main" objectType="CheckBox" checked="Checked" fmlaLink="'Auswahl Parameter'!$B$111" lockText="1" noThreeD="1"/>
</file>

<file path=xl/ctrlProps/ctrlProp44.xml><?xml version="1.0" encoding="utf-8"?>
<formControlPr xmlns="http://schemas.microsoft.com/office/spreadsheetml/2009/9/main" objectType="CheckBox" checked="Checked" fmlaLink="'Auswahl Parameter'!$B$113" lockText="1" noThreeD="1"/>
</file>

<file path=xl/ctrlProps/ctrlProp45.xml><?xml version="1.0" encoding="utf-8"?>
<formControlPr xmlns="http://schemas.microsoft.com/office/spreadsheetml/2009/9/main" objectType="CheckBox" checked="Checked" fmlaLink="'Auswahl Parameter'!$B$115" lockText="1" noThreeD="1"/>
</file>

<file path=xl/ctrlProps/ctrlProp46.xml><?xml version="1.0" encoding="utf-8"?>
<formControlPr xmlns="http://schemas.microsoft.com/office/spreadsheetml/2009/9/main" objectType="CheckBox" checked="Checked" fmlaLink="'Auswahl Parameter'!$B$117" lockText="1" noThreeD="1"/>
</file>

<file path=xl/ctrlProps/ctrlProp47.xml><?xml version="1.0" encoding="utf-8"?>
<formControlPr xmlns="http://schemas.microsoft.com/office/spreadsheetml/2009/9/main" objectType="CheckBox" checked="Checked" fmlaLink="'Auswahl Parameter'!$B$119" lockText="1" noThreeD="1"/>
</file>

<file path=xl/ctrlProps/ctrlProp5.xml><?xml version="1.0" encoding="utf-8"?>
<formControlPr xmlns="http://schemas.microsoft.com/office/spreadsheetml/2009/9/main" objectType="CheckBox" checked="Checked" fmlaLink="'Auswahl Parameter'!$B$27" lockText="1" noThreeD="1"/>
</file>

<file path=xl/ctrlProps/ctrlProp6.xml><?xml version="1.0" encoding="utf-8"?>
<formControlPr xmlns="http://schemas.microsoft.com/office/spreadsheetml/2009/9/main" objectType="CheckBox" checked="Checked" fmlaLink="'Auswahl Parameter'!$B$30" lockText="1" noThreeD="1"/>
</file>

<file path=xl/ctrlProps/ctrlProp7.xml><?xml version="1.0" encoding="utf-8"?>
<formControlPr xmlns="http://schemas.microsoft.com/office/spreadsheetml/2009/9/main" objectType="CheckBox" checked="Checked" fmlaLink="'Auswahl Parameter'!$B$34" lockText="1" noThreeD="1"/>
</file>

<file path=xl/ctrlProps/ctrlProp8.xml><?xml version="1.0" encoding="utf-8"?>
<formControlPr xmlns="http://schemas.microsoft.com/office/spreadsheetml/2009/9/main" objectType="CheckBox" checked="Checked" fmlaLink="'Auswahl Parameter'!$B$35" lockText="1" noThreeD="1"/>
</file>

<file path=xl/ctrlProps/ctrlProp9.xml><?xml version="1.0" encoding="utf-8"?>
<formControlPr xmlns="http://schemas.microsoft.com/office/spreadsheetml/2009/9/main" objectType="CheckBox" checked="Checked" fmlaLink="'Auswahl Parameter'!$B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18</xdr:row>
          <xdr:rowOff>133350</xdr:rowOff>
        </xdr:from>
        <xdr:to>
          <xdr:col>0</xdr:col>
          <xdr:colOff>542925</xdr:colOff>
          <xdr:row>20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19</xdr:row>
          <xdr:rowOff>171450</xdr:rowOff>
        </xdr:from>
        <xdr:to>
          <xdr:col>0</xdr:col>
          <xdr:colOff>504825</xdr:colOff>
          <xdr:row>21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20</xdr:row>
          <xdr:rowOff>171450</xdr:rowOff>
        </xdr:from>
        <xdr:to>
          <xdr:col>0</xdr:col>
          <xdr:colOff>504825</xdr:colOff>
          <xdr:row>22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21</xdr:row>
          <xdr:rowOff>171450</xdr:rowOff>
        </xdr:from>
        <xdr:to>
          <xdr:col>0</xdr:col>
          <xdr:colOff>504825</xdr:colOff>
          <xdr:row>23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22</xdr:row>
          <xdr:rowOff>180975</xdr:rowOff>
        </xdr:from>
        <xdr:to>
          <xdr:col>0</xdr:col>
          <xdr:colOff>504825</xdr:colOff>
          <xdr:row>24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23</xdr:row>
          <xdr:rowOff>180975</xdr:rowOff>
        </xdr:from>
        <xdr:to>
          <xdr:col>0</xdr:col>
          <xdr:colOff>504825</xdr:colOff>
          <xdr:row>25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24</xdr:row>
          <xdr:rowOff>171450</xdr:rowOff>
        </xdr:from>
        <xdr:to>
          <xdr:col>0</xdr:col>
          <xdr:colOff>504825</xdr:colOff>
          <xdr:row>26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25</xdr:row>
          <xdr:rowOff>171450</xdr:rowOff>
        </xdr:from>
        <xdr:to>
          <xdr:col>0</xdr:col>
          <xdr:colOff>504825</xdr:colOff>
          <xdr:row>27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26</xdr:row>
          <xdr:rowOff>171450</xdr:rowOff>
        </xdr:from>
        <xdr:to>
          <xdr:col>0</xdr:col>
          <xdr:colOff>504825</xdr:colOff>
          <xdr:row>28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27</xdr:row>
          <xdr:rowOff>171450</xdr:rowOff>
        </xdr:from>
        <xdr:to>
          <xdr:col>0</xdr:col>
          <xdr:colOff>504825</xdr:colOff>
          <xdr:row>29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28</xdr:row>
          <xdr:rowOff>0</xdr:rowOff>
        </xdr:from>
        <xdr:to>
          <xdr:col>0</xdr:col>
          <xdr:colOff>504825</xdr:colOff>
          <xdr:row>29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28</xdr:row>
          <xdr:rowOff>171450</xdr:rowOff>
        </xdr:from>
        <xdr:to>
          <xdr:col>0</xdr:col>
          <xdr:colOff>504825</xdr:colOff>
          <xdr:row>30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29</xdr:row>
          <xdr:rowOff>171450</xdr:rowOff>
        </xdr:from>
        <xdr:to>
          <xdr:col>0</xdr:col>
          <xdr:colOff>504825</xdr:colOff>
          <xdr:row>31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30</xdr:row>
          <xdr:rowOff>171450</xdr:rowOff>
        </xdr:from>
        <xdr:to>
          <xdr:col>0</xdr:col>
          <xdr:colOff>504825</xdr:colOff>
          <xdr:row>32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31</xdr:row>
          <xdr:rowOff>171450</xdr:rowOff>
        </xdr:from>
        <xdr:to>
          <xdr:col>0</xdr:col>
          <xdr:colOff>504825</xdr:colOff>
          <xdr:row>33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32</xdr:row>
          <xdr:rowOff>171450</xdr:rowOff>
        </xdr:from>
        <xdr:to>
          <xdr:col>0</xdr:col>
          <xdr:colOff>504825</xdr:colOff>
          <xdr:row>34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33</xdr:row>
          <xdr:rowOff>171450</xdr:rowOff>
        </xdr:from>
        <xdr:to>
          <xdr:col>0</xdr:col>
          <xdr:colOff>504825</xdr:colOff>
          <xdr:row>35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171450</xdr:rowOff>
        </xdr:from>
        <xdr:to>
          <xdr:col>0</xdr:col>
          <xdr:colOff>504825</xdr:colOff>
          <xdr:row>36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35</xdr:row>
          <xdr:rowOff>171450</xdr:rowOff>
        </xdr:from>
        <xdr:to>
          <xdr:col>0</xdr:col>
          <xdr:colOff>504825</xdr:colOff>
          <xdr:row>37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36</xdr:row>
          <xdr:rowOff>171450</xdr:rowOff>
        </xdr:from>
        <xdr:to>
          <xdr:col>0</xdr:col>
          <xdr:colOff>504825</xdr:colOff>
          <xdr:row>38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37</xdr:row>
          <xdr:rowOff>171450</xdr:rowOff>
        </xdr:from>
        <xdr:to>
          <xdr:col>0</xdr:col>
          <xdr:colOff>504825</xdr:colOff>
          <xdr:row>39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38</xdr:row>
          <xdr:rowOff>171450</xdr:rowOff>
        </xdr:from>
        <xdr:to>
          <xdr:col>0</xdr:col>
          <xdr:colOff>504825</xdr:colOff>
          <xdr:row>40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39</xdr:row>
          <xdr:rowOff>171450</xdr:rowOff>
        </xdr:from>
        <xdr:to>
          <xdr:col>0</xdr:col>
          <xdr:colOff>504825</xdr:colOff>
          <xdr:row>41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40</xdr:row>
          <xdr:rowOff>171450</xdr:rowOff>
        </xdr:from>
        <xdr:to>
          <xdr:col>0</xdr:col>
          <xdr:colOff>504825</xdr:colOff>
          <xdr:row>42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39</xdr:row>
          <xdr:rowOff>171450</xdr:rowOff>
        </xdr:from>
        <xdr:to>
          <xdr:col>0</xdr:col>
          <xdr:colOff>504825</xdr:colOff>
          <xdr:row>41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41</xdr:row>
          <xdr:rowOff>171450</xdr:rowOff>
        </xdr:from>
        <xdr:to>
          <xdr:col>0</xdr:col>
          <xdr:colOff>504825</xdr:colOff>
          <xdr:row>43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42</xdr:row>
          <xdr:rowOff>171450</xdr:rowOff>
        </xdr:from>
        <xdr:to>
          <xdr:col>0</xdr:col>
          <xdr:colOff>504825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43</xdr:row>
          <xdr:rowOff>171450</xdr:rowOff>
        </xdr:from>
        <xdr:to>
          <xdr:col>0</xdr:col>
          <xdr:colOff>504825</xdr:colOff>
          <xdr:row>45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44</xdr:row>
          <xdr:rowOff>171450</xdr:rowOff>
        </xdr:from>
        <xdr:to>
          <xdr:col>0</xdr:col>
          <xdr:colOff>504825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48</xdr:row>
          <xdr:rowOff>171450</xdr:rowOff>
        </xdr:from>
        <xdr:to>
          <xdr:col>0</xdr:col>
          <xdr:colOff>504825</xdr:colOff>
          <xdr:row>50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49</xdr:row>
          <xdr:rowOff>180975</xdr:rowOff>
        </xdr:from>
        <xdr:to>
          <xdr:col>0</xdr:col>
          <xdr:colOff>504825</xdr:colOff>
          <xdr:row>51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50</xdr:row>
          <xdr:rowOff>180975</xdr:rowOff>
        </xdr:from>
        <xdr:to>
          <xdr:col>0</xdr:col>
          <xdr:colOff>504825</xdr:colOff>
          <xdr:row>52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51</xdr:row>
          <xdr:rowOff>180975</xdr:rowOff>
        </xdr:from>
        <xdr:to>
          <xdr:col>0</xdr:col>
          <xdr:colOff>504825</xdr:colOff>
          <xdr:row>53</xdr:row>
          <xdr:rowOff>28575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52</xdr:row>
          <xdr:rowOff>180975</xdr:rowOff>
        </xdr:from>
        <xdr:to>
          <xdr:col>0</xdr:col>
          <xdr:colOff>504825</xdr:colOff>
          <xdr:row>54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53</xdr:row>
          <xdr:rowOff>180975</xdr:rowOff>
        </xdr:from>
        <xdr:to>
          <xdr:col>0</xdr:col>
          <xdr:colOff>504825</xdr:colOff>
          <xdr:row>55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54</xdr:row>
          <xdr:rowOff>180975</xdr:rowOff>
        </xdr:from>
        <xdr:to>
          <xdr:col>0</xdr:col>
          <xdr:colOff>504825</xdr:colOff>
          <xdr:row>56</xdr:row>
          <xdr:rowOff>28575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55</xdr:row>
          <xdr:rowOff>171450</xdr:rowOff>
        </xdr:from>
        <xdr:to>
          <xdr:col>0</xdr:col>
          <xdr:colOff>504825</xdr:colOff>
          <xdr:row>57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56</xdr:row>
          <xdr:rowOff>171450</xdr:rowOff>
        </xdr:from>
        <xdr:to>
          <xdr:col>0</xdr:col>
          <xdr:colOff>504825</xdr:colOff>
          <xdr:row>58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57</xdr:row>
          <xdr:rowOff>171450</xdr:rowOff>
        </xdr:from>
        <xdr:to>
          <xdr:col>0</xdr:col>
          <xdr:colOff>504825</xdr:colOff>
          <xdr:row>59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58</xdr:row>
          <xdr:rowOff>171450</xdr:rowOff>
        </xdr:from>
        <xdr:to>
          <xdr:col>0</xdr:col>
          <xdr:colOff>504825</xdr:colOff>
          <xdr:row>60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59</xdr:row>
          <xdr:rowOff>171450</xdr:rowOff>
        </xdr:from>
        <xdr:to>
          <xdr:col>0</xdr:col>
          <xdr:colOff>504825</xdr:colOff>
          <xdr:row>61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60</xdr:row>
          <xdr:rowOff>171450</xdr:rowOff>
        </xdr:from>
        <xdr:to>
          <xdr:col>0</xdr:col>
          <xdr:colOff>504825</xdr:colOff>
          <xdr:row>62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61</xdr:row>
          <xdr:rowOff>171450</xdr:rowOff>
        </xdr:from>
        <xdr:to>
          <xdr:col>0</xdr:col>
          <xdr:colOff>504825</xdr:colOff>
          <xdr:row>63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62</xdr:row>
          <xdr:rowOff>171450</xdr:rowOff>
        </xdr:from>
        <xdr:to>
          <xdr:col>0</xdr:col>
          <xdr:colOff>504825</xdr:colOff>
          <xdr:row>64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63</xdr:row>
          <xdr:rowOff>161925</xdr:rowOff>
        </xdr:from>
        <xdr:to>
          <xdr:col>0</xdr:col>
          <xdr:colOff>504825</xdr:colOff>
          <xdr:row>65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64</xdr:row>
          <xdr:rowOff>161925</xdr:rowOff>
        </xdr:from>
        <xdr:to>
          <xdr:col>0</xdr:col>
          <xdr:colOff>504825</xdr:colOff>
          <xdr:row>66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65</xdr:row>
          <xdr:rowOff>161925</xdr:rowOff>
        </xdr:from>
        <xdr:to>
          <xdr:col>0</xdr:col>
          <xdr:colOff>504825</xdr:colOff>
          <xdr:row>67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122"/>
  <sheetViews>
    <sheetView zoomScale="110" zoomScaleNormal="110" workbookViewId="0">
      <selection activeCell="A120" sqref="A120"/>
    </sheetView>
  </sheetViews>
  <sheetFormatPr baseColWidth="10" defaultColWidth="11.5703125" defaultRowHeight="15" x14ac:dyDescent="0.25"/>
  <cols>
    <col min="1" max="1" width="11.5703125" style="11"/>
    <col min="2" max="2" width="25.7109375" style="11" bestFit="1" customWidth="1"/>
    <col min="3" max="12" width="11.5703125" style="11"/>
    <col min="13" max="13" width="15.7109375" style="11" bestFit="1" customWidth="1"/>
    <col min="14" max="14" width="14.5703125" style="11" customWidth="1"/>
    <col min="15" max="15" width="69" style="11" bestFit="1" customWidth="1"/>
    <col min="16" max="16" width="13.28515625" style="11" customWidth="1"/>
    <col min="17" max="17" width="12.5703125" style="11" customWidth="1"/>
    <col min="18" max="18" width="17.28515625" style="11" bestFit="1" customWidth="1"/>
    <col min="19" max="19" width="11.5703125" style="11"/>
    <col min="20" max="20" width="68.140625" style="11" customWidth="1"/>
    <col min="21" max="16384" width="11.5703125" style="11"/>
  </cols>
  <sheetData>
    <row r="8" spans="3:3" x14ac:dyDescent="0.25">
      <c r="C8" s="10" t="s">
        <v>1</v>
      </c>
    </row>
    <row r="9" spans="3:3" x14ac:dyDescent="0.25">
      <c r="C9" s="12" t="s">
        <v>46</v>
      </c>
    </row>
    <row r="11" spans="3:3" x14ac:dyDescent="0.25">
      <c r="C11" s="10" t="s">
        <v>45</v>
      </c>
    </row>
    <row r="12" spans="3:3" x14ac:dyDescent="0.25">
      <c r="C12" s="13" t="s">
        <v>17</v>
      </c>
    </row>
    <row r="13" spans="3:3" x14ac:dyDescent="0.25">
      <c r="C13" s="13" t="s">
        <v>2</v>
      </c>
    </row>
    <row r="14" spans="3:3" x14ac:dyDescent="0.25">
      <c r="C14" s="13" t="s">
        <v>3</v>
      </c>
    </row>
    <row r="15" spans="3:3" x14ac:dyDescent="0.25">
      <c r="C15" s="13" t="s">
        <v>70</v>
      </c>
    </row>
    <row r="16" spans="3:3" x14ac:dyDescent="0.25">
      <c r="C16" s="13" t="s">
        <v>73</v>
      </c>
    </row>
    <row r="17" spans="1:21" x14ac:dyDescent="0.25">
      <c r="O17" s="43" t="s">
        <v>85</v>
      </c>
      <c r="P17" s="43"/>
      <c r="Q17" s="43"/>
      <c r="R17" s="14"/>
    </row>
    <row r="18" spans="1:21" x14ac:dyDescent="0.25">
      <c r="A18" s="11" t="s">
        <v>82</v>
      </c>
      <c r="B18" s="11" t="s">
        <v>81</v>
      </c>
      <c r="C18" s="10" t="s">
        <v>50</v>
      </c>
      <c r="M18" s="10" t="s">
        <v>54</v>
      </c>
      <c r="N18" s="10" t="s">
        <v>52</v>
      </c>
      <c r="O18" s="13" t="s">
        <v>83</v>
      </c>
      <c r="P18" s="13"/>
      <c r="Q18" s="13" t="s">
        <v>84</v>
      </c>
      <c r="R18" s="13" t="s">
        <v>102</v>
      </c>
      <c r="S18" s="10" t="s">
        <v>59</v>
      </c>
    </row>
    <row r="19" spans="1:21" s="18" customFormat="1" x14ac:dyDescent="0.25">
      <c r="A19" s="18">
        <v>1</v>
      </c>
      <c r="B19" s="18" t="b">
        <v>1</v>
      </c>
      <c r="C19" s="18" t="s">
        <v>0</v>
      </c>
      <c r="M19" s="18" t="s">
        <v>60</v>
      </c>
      <c r="N19" s="18" t="s">
        <v>55</v>
      </c>
      <c r="O19" s="18" t="s">
        <v>61</v>
      </c>
      <c r="Q19" s="18" t="s">
        <v>101</v>
      </c>
      <c r="R19" s="18" t="e">
        <f>IF('Bewertung ASS'!L20&gt;=1,1,IF('Bewertung ASS'!L20&lt;1,'Bewertung ASS'!L20,))</f>
        <v>#DIV/0!</v>
      </c>
      <c r="S19" s="19">
        <f>IF(B19=TRUE,1/$B$120,0)</f>
        <v>2.2222222222222223E-2</v>
      </c>
      <c r="U19" s="20"/>
    </row>
    <row r="20" spans="1:21" s="21" customFormat="1" x14ac:dyDescent="0.25">
      <c r="A20" s="21">
        <v>2</v>
      </c>
      <c r="B20" s="21" t="b">
        <v>1</v>
      </c>
      <c r="C20" s="21" t="s">
        <v>74</v>
      </c>
      <c r="M20" s="21" t="s">
        <v>60</v>
      </c>
      <c r="N20" s="21" t="s">
        <v>77</v>
      </c>
      <c r="O20" s="21" t="s">
        <v>100</v>
      </c>
      <c r="Q20" s="24" t="s">
        <v>101</v>
      </c>
      <c r="R20" s="24" t="e">
        <f>IF('Bewertung ASS'!L21*100/50/100&gt;=1,1,'Bewertung ASS'!L21*100/50/100)</f>
        <v>#DIV/0!</v>
      </c>
      <c r="S20" s="19">
        <f>IF(B20=TRUE,1/$B$120,0)</f>
        <v>2.2222222222222223E-2</v>
      </c>
      <c r="U20" s="23"/>
    </row>
    <row r="21" spans="1:21" s="18" customFormat="1" x14ac:dyDescent="0.25">
      <c r="A21" s="18">
        <v>3</v>
      </c>
      <c r="B21" s="18" t="b">
        <v>1</v>
      </c>
      <c r="C21" s="18" t="s">
        <v>72</v>
      </c>
      <c r="M21" s="18" t="s">
        <v>79</v>
      </c>
      <c r="N21" s="18" t="s">
        <v>78</v>
      </c>
      <c r="O21" s="18" t="s">
        <v>62</v>
      </c>
      <c r="Q21" s="18">
        <v>100</v>
      </c>
      <c r="R21" s="18">
        <f>Q21/100</f>
        <v>1</v>
      </c>
      <c r="S21" s="19">
        <f>IF(B21=TRUE,1/$B$120,0)</f>
        <v>2.2222222222222223E-2</v>
      </c>
      <c r="U21" s="20"/>
    </row>
    <row r="22" spans="1:21" s="18" customFormat="1" x14ac:dyDescent="0.25">
      <c r="O22" s="18" t="s">
        <v>105</v>
      </c>
      <c r="Q22" s="18">
        <v>50</v>
      </c>
      <c r="R22" s="18">
        <f>Q22/100</f>
        <v>0.5</v>
      </c>
      <c r="S22" s="19"/>
      <c r="U22" s="20"/>
    </row>
    <row r="23" spans="1:21" s="21" customFormat="1" x14ac:dyDescent="0.25">
      <c r="A23" s="21">
        <v>4</v>
      </c>
      <c r="B23" s="21" t="b">
        <v>1</v>
      </c>
      <c r="C23" s="21" t="s">
        <v>15</v>
      </c>
      <c r="M23" s="21" t="s">
        <v>79</v>
      </c>
      <c r="N23" s="21" t="s">
        <v>78</v>
      </c>
      <c r="O23" s="21" t="s">
        <v>86</v>
      </c>
      <c r="Q23" s="21">
        <v>100</v>
      </c>
      <c r="R23" s="21">
        <f t="shared" ref="R23:R33" si="0">Q23/100</f>
        <v>1</v>
      </c>
      <c r="S23" s="19">
        <f>IF(B23=TRUE,1/$B$120,0)</f>
        <v>2.2222222222222223E-2</v>
      </c>
      <c r="U23" s="23"/>
    </row>
    <row r="24" spans="1:21" s="21" customFormat="1" x14ac:dyDescent="0.25">
      <c r="O24" s="21" t="s">
        <v>63</v>
      </c>
      <c r="Q24" s="21">
        <v>90</v>
      </c>
      <c r="R24" s="21">
        <f t="shared" si="0"/>
        <v>0.9</v>
      </c>
      <c r="S24" s="22"/>
      <c r="U24" s="23"/>
    </row>
    <row r="25" spans="1:21" s="21" customFormat="1" x14ac:dyDescent="0.25">
      <c r="O25" s="21" t="s">
        <v>87</v>
      </c>
      <c r="Q25" s="21">
        <v>75</v>
      </c>
      <c r="R25" s="21">
        <f t="shared" si="0"/>
        <v>0.75</v>
      </c>
      <c r="S25" s="22"/>
      <c r="U25" s="23"/>
    </row>
    <row r="26" spans="1:21" s="21" customFormat="1" x14ac:dyDescent="0.25">
      <c r="O26" s="21" t="s">
        <v>88</v>
      </c>
      <c r="Q26" s="21">
        <v>50</v>
      </c>
      <c r="R26" s="21">
        <f t="shared" si="0"/>
        <v>0.5</v>
      </c>
      <c r="S26" s="22"/>
      <c r="U26" s="23"/>
    </row>
    <row r="27" spans="1:21" s="18" customFormat="1" x14ac:dyDescent="0.25">
      <c r="A27" s="18">
        <v>5</v>
      </c>
      <c r="B27" s="18" t="b">
        <v>1</v>
      </c>
      <c r="C27" s="18" t="s">
        <v>5</v>
      </c>
      <c r="M27" s="18" t="s">
        <v>79</v>
      </c>
      <c r="N27" s="18" t="s">
        <v>56</v>
      </c>
      <c r="O27" s="29">
        <v>1</v>
      </c>
      <c r="P27" s="29">
        <v>2</v>
      </c>
      <c r="Q27" s="18">
        <v>50</v>
      </c>
      <c r="R27" s="18">
        <f>Q27/100</f>
        <v>0.5</v>
      </c>
      <c r="S27" s="19">
        <f>IF(B27=TRUE,1/$B$120,0)</f>
        <v>2.2222222222222223E-2</v>
      </c>
      <c r="U27" s="20"/>
    </row>
    <row r="28" spans="1:21" s="18" customFormat="1" x14ac:dyDescent="0.25">
      <c r="O28" s="29">
        <v>2</v>
      </c>
      <c r="P28" s="29">
        <v>5</v>
      </c>
      <c r="Q28" s="18">
        <v>75</v>
      </c>
      <c r="R28" s="18">
        <f>Q28/100</f>
        <v>0.75</v>
      </c>
      <c r="S28" s="19"/>
      <c r="U28" s="20"/>
    </row>
    <row r="29" spans="1:21" s="18" customFormat="1" x14ac:dyDescent="0.25">
      <c r="O29" s="29">
        <v>5</v>
      </c>
      <c r="P29" s="29" t="s">
        <v>106</v>
      </c>
      <c r="Q29" s="18">
        <v>100</v>
      </c>
      <c r="R29" s="18">
        <f>Q29/100</f>
        <v>1</v>
      </c>
      <c r="S29" s="19"/>
      <c r="U29" s="20"/>
    </row>
    <row r="30" spans="1:21" s="21" customFormat="1" x14ac:dyDescent="0.25">
      <c r="A30" s="21">
        <v>6</v>
      </c>
      <c r="B30" s="21" t="b">
        <v>1</v>
      </c>
      <c r="C30" s="21" t="s">
        <v>6</v>
      </c>
      <c r="M30" s="21" t="s">
        <v>79</v>
      </c>
      <c r="N30" s="21" t="s">
        <v>78</v>
      </c>
      <c r="O30" s="21" t="s">
        <v>89</v>
      </c>
      <c r="Q30" s="21">
        <v>100</v>
      </c>
      <c r="R30" s="21">
        <f t="shared" si="0"/>
        <v>1</v>
      </c>
      <c r="S30" s="19">
        <f>IF(B30=TRUE,1/$B$120,0)</f>
        <v>2.2222222222222223E-2</v>
      </c>
    </row>
    <row r="31" spans="1:21" s="21" customFormat="1" x14ac:dyDescent="0.25">
      <c r="O31" s="21" t="s">
        <v>64</v>
      </c>
      <c r="Q31" s="21">
        <v>75</v>
      </c>
      <c r="R31" s="21">
        <f t="shared" si="0"/>
        <v>0.75</v>
      </c>
      <c r="S31" s="22"/>
    </row>
    <row r="32" spans="1:21" s="21" customFormat="1" x14ac:dyDescent="0.25">
      <c r="O32" s="21" t="s">
        <v>90</v>
      </c>
      <c r="Q32" s="21">
        <v>75</v>
      </c>
      <c r="R32" s="21">
        <f t="shared" si="0"/>
        <v>0.75</v>
      </c>
      <c r="S32" s="22"/>
    </row>
    <row r="33" spans="1:19" s="21" customFormat="1" x14ac:dyDescent="0.25">
      <c r="O33" s="21" t="s">
        <v>91</v>
      </c>
      <c r="Q33" s="21">
        <v>50</v>
      </c>
      <c r="R33" s="21">
        <f t="shared" si="0"/>
        <v>0.5</v>
      </c>
      <c r="S33" s="22"/>
    </row>
    <row r="34" spans="1:19" x14ac:dyDescent="0.25">
      <c r="A34" s="11">
        <v>7</v>
      </c>
      <c r="B34" s="11" t="b">
        <v>1</v>
      </c>
      <c r="C34" s="11" t="s">
        <v>103</v>
      </c>
      <c r="M34" s="11" t="s">
        <v>60</v>
      </c>
      <c r="N34" s="11" t="s">
        <v>77</v>
      </c>
      <c r="O34" s="25" t="s">
        <v>104</v>
      </c>
      <c r="P34" s="25"/>
      <c r="Q34" s="25" t="s">
        <v>101</v>
      </c>
      <c r="R34" s="25">
        <f>'Bewertung ASS'!L26/100</f>
        <v>0</v>
      </c>
      <c r="S34" s="19">
        <f>IF(B34=TRUE,1/$B$120,0)</f>
        <v>2.2222222222222223E-2</v>
      </c>
    </row>
    <row r="35" spans="1:19" s="21" customFormat="1" x14ac:dyDescent="0.25">
      <c r="A35" s="21">
        <v>8</v>
      </c>
      <c r="B35" s="21" t="b">
        <v>1</v>
      </c>
      <c r="C35" s="21" t="s">
        <v>4</v>
      </c>
      <c r="M35" s="21" t="s">
        <v>79</v>
      </c>
      <c r="N35" s="21" t="s">
        <v>57</v>
      </c>
      <c r="O35" s="21" t="s">
        <v>107</v>
      </c>
      <c r="P35" s="21">
        <v>10</v>
      </c>
      <c r="Q35" s="21">
        <v>100</v>
      </c>
      <c r="R35" s="21">
        <f>Q35/100</f>
        <v>1</v>
      </c>
      <c r="S35" s="19">
        <f>IF(B35=TRUE,1/$B$120,0)</f>
        <v>2.2222222222222223E-2</v>
      </c>
    </row>
    <row r="36" spans="1:19" s="21" customFormat="1" x14ac:dyDescent="0.25">
      <c r="O36" s="21" t="s">
        <v>108</v>
      </c>
      <c r="P36" s="21">
        <v>20</v>
      </c>
      <c r="Q36" s="21">
        <v>80</v>
      </c>
      <c r="R36" s="21">
        <f t="shared" ref="R36:R98" si="1">Q36/100</f>
        <v>0.8</v>
      </c>
      <c r="S36" s="22"/>
    </row>
    <row r="37" spans="1:19" s="21" customFormat="1" x14ac:dyDescent="0.25">
      <c r="O37" s="21" t="s">
        <v>109</v>
      </c>
      <c r="P37" s="21">
        <v>30</v>
      </c>
      <c r="Q37" s="21">
        <v>60</v>
      </c>
      <c r="R37" s="21">
        <f t="shared" si="1"/>
        <v>0.6</v>
      </c>
      <c r="S37" s="22"/>
    </row>
    <row r="38" spans="1:19" s="21" customFormat="1" x14ac:dyDescent="0.25">
      <c r="O38" s="21" t="s">
        <v>110</v>
      </c>
      <c r="P38" s="21">
        <v>100</v>
      </c>
      <c r="Q38" s="21">
        <v>50</v>
      </c>
      <c r="R38" s="21">
        <f t="shared" si="1"/>
        <v>0.5</v>
      </c>
      <c r="S38" s="22"/>
    </row>
    <row r="39" spans="1:19" x14ac:dyDescent="0.25">
      <c r="A39" s="11">
        <v>9</v>
      </c>
      <c r="B39" s="11" t="b">
        <v>1</v>
      </c>
      <c r="C39" s="11" t="s">
        <v>7</v>
      </c>
      <c r="M39" s="11" t="s">
        <v>79</v>
      </c>
      <c r="N39" s="11" t="s">
        <v>78</v>
      </c>
      <c r="O39" s="11" t="s">
        <v>65</v>
      </c>
      <c r="Q39" s="11">
        <v>100</v>
      </c>
      <c r="R39" s="26">
        <f>Q39/100</f>
        <v>1</v>
      </c>
      <c r="S39" s="19">
        <f>IF(B39=TRUE,1/$B$120,0)</f>
        <v>2.2222222222222223E-2</v>
      </c>
    </row>
    <row r="40" spans="1:19" x14ac:dyDescent="0.25">
      <c r="O40" s="11" t="s">
        <v>111</v>
      </c>
      <c r="Q40" s="11">
        <v>75</v>
      </c>
      <c r="R40" s="26">
        <f t="shared" si="1"/>
        <v>0.75</v>
      </c>
      <c r="S40" s="15"/>
    </row>
    <row r="41" spans="1:19" x14ac:dyDescent="0.25">
      <c r="O41" s="11" t="s">
        <v>92</v>
      </c>
      <c r="Q41" s="11">
        <v>50</v>
      </c>
      <c r="R41" s="26">
        <f t="shared" si="1"/>
        <v>0.5</v>
      </c>
      <c r="S41" s="15"/>
    </row>
    <row r="42" spans="1:19" x14ac:dyDescent="0.25">
      <c r="A42" s="11">
        <v>10</v>
      </c>
      <c r="B42" s="11" t="b">
        <v>1</v>
      </c>
      <c r="C42" s="11" t="s">
        <v>34</v>
      </c>
      <c r="M42" s="11" t="s">
        <v>60</v>
      </c>
      <c r="N42" s="11" t="s">
        <v>78</v>
      </c>
      <c r="O42" s="11" t="s">
        <v>62</v>
      </c>
      <c r="Q42" s="11">
        <v>100</v>
      </c>
      <c r="R42" s="26">
        <f t="shared" si="1"/>
        <v>1</v>
      </c>
      <c r="S42" s="19">
        <f>IF(B42=TRUE,1/$B$120,0)</f>
        <v>2.2222222222222223E-2</v>
      </c>
    </row>
    <row r="43" spans="1:19" x14ac:dyDescent="0.25">
      <c r="O43" s="11" t="s">
        <v>93</v>
      </c>
      <c r="Q43" s="11">
        <v>50</v>
      </c>
      <c r="R43" s="26">
        <f t="shared" si="1"/>
        <v>0.5</v>
      </c>
      <c r="S43" s="15"/>
    </row>
    <row r="44" spans="1:19" x14ac:dyDescent="0.25">
      <c r="O44" s="11" t="s">
        <v>94</v>
      </c>
      <c r="Q44" s="11">
        <v>0</v>
      </c>
      <c r="R44" s="26">
        <f t="shared" si="1"/>
        <v>0</v>
      </c>
      <c r="S44" s="15"/>
    </row>
    <row r="45" spans="1:19" s="21" customFormat="1" x14ac:dyDescent="0.25">
      <c r="A45" s="21">
        <v>11</v>
      </c>
      <c r="B45" s="21" t="b">
        <v>1</v>
      </c>
      <c r="C45" s="21" t="s">
        <v>8</v>
      </c>
      <c r="M45" s="21" t="s">
        <v>60</v>
      </c>
      <c r="N45" s="21" t="s">
        <v>78</v>
      </c>
      <c r="O45" s="21" t="s">
        <v>66</v>
      </c>
      <c r="Q45" s="21">
        <v>100</v>
      </c>
      <c r="R45" s="21">
        <f t="shared" si="1"/>
        <v>1</v>
      </c>
      <c r="S45" s="19">
        <f>IF(B45=TRUE,1/$B$120,0)</f>
        <v>2.2222222222222223E-2</v>
      </c>
    </row>
    <row r="46" spans="1:19" s="21" customFormat="1" x14ac:dyDescent="0.25">
      <c r="O46" s="21" t="s">
        <v>67</v>
      </c>
      <c r="Q46" s="21">
        <v>0</v>
      </c>
      <c r="R46" s="21">
        <f t="shared" si="1"/>
        <v>0</v>
      </c>
      <c r="S46" s="22"/>
    </row>
    <row r="47" spans="1:19" x14ac:dyDescent="0.25">
      <c r="A47" s="11">
        <v>12</v>
      </c>
      <c r="B47" s="11" t="b">
        <v>1</v>
      </c>
      <c r="C47" s="11" t="s">
        <v>9</v>
      </c>
      <c r="M47" s="11" t="s">
        <v>60</v>
      </c>
      <c r="N47" s="11" t="s">
        <v>78</v>
      </c>
      <c r="O47" s="11" t="s">
        <v>66</v>
      </c>
      <c r="Q47" s="11">
        <v>100</v>
      </c>
      <c r="R47" s="26">
        <f t="shared" si="1"/>
        <v>1</v>
      </c>
      <c r="S47" s="19">
        <f>IF(B47=TRUE,1/$B$120,0)</f>
        <v>2.2222222222222223E-2</v>
      </c>
    </row>
    <row r="48" spans="1:19" x14ac:dyDescent="0.25">
      <c r="O48" s="11" t="s">
        <v>67</v>
      </c>
      <c r="Q48" s="11">
        <v>0</v>
      </c>
      <c r="R48" s="26">
        <f t="shared" si="1"/>
        <v>0</v>
      </c>
      <c r="S48" s="15"/>
    </row>
    <row r="49" spans="1:19" s="21" customFormat="1" x14ac:dyDescent="0.25">
      <c r="A49" s="21">
        <v>13</v>
      </c>
      <c r="B49" s="21" t="b">
        <v>1</v>
      </c>
      <c r="C49" s="21" t="s">
        <v>10</v>
      </c>
      <c r="M49" s="21" t="s">
        <v>60</v>
      </c>
      <c r="N49" s="21" t="s">
        <v>78</v>
      </c>
      <c r="O49" s="21" t="s">
        <v>66</v>
      </c>
      <c r="Q49" s="21">
        <v>100</v>
      </c>
      <c r="R49" s="21">
        <f t="shared" si="1"/>
        <v>1</v>
      </c>
      <c r="S49" s="19">
        <f>IF(B49=TRUE,1/$B$120,0)</f>
        <v>2.2222222222222223E-2</v>
      </c>
    </row>
    <row r="50" spans="1:19" s="21" customFormat="1" x14ac:dyDescent="0.25">
      <c r="O50" s="21" t="s">
        <v>67</v>
      </c>
      <c r="Q50" s="21">
        <v>0</v>
      </c>
      <c r="R50" s="21">
        <f t="shared" si="1"/>
        <v>0</v>
      </c>
      <c r="S50" s="22"/>
    </row>
    <row r="51" spans="1:19" x14ac:dyDescent="0.25">
      <c r="A51" s="11">
        <v>14</v>
      </c>
      <c r="B51" s="11" t="b">
        <v>1</v>
      </c>
      <c r="C51" s="11" t="s">
        <v>11</v>
      </c>
      <c r="M51" s="11" t="s">
        <v>60</v>
      </c>
      <c r="N51" s="11" t="s">
        <v>78</v>
      </c>
      <c r="O51" s="11" t="s">
        <v>66</v>
      </c>
      <c r="Q51" s="11">
        <v>100</v>
      </c>
      <c r="R51" s="26">
        <f t="shared" si="1"/>
        <v>1</v>
      </c>
      <c r="S51" s="19">
        <f>IF(B51=TRUE,1/$B$120,0)</f>
        <v>2.2222222222222223E-2</v>
      </c>
    </row>
    <row r="52" spans="1:19" x14ac:dyDescent="0.25">
      <c r="O52" s="11" t="s">
        <v>67</v>
      </c>
      <c r="Q52" s="11">
        <v>0</v>
      </c>
      <c r="R52" s="26">
        <f t="shared" si="1"/>
        <v>0</v>
      </c>
      <c r="S52" s="15"/>
    </row>
    <row r="53" spans="1:19" s="21" customFormat="1" x14ac:dyDescent="0.25">
      <c r="A53" s="21">
        <v>15</v>
      </c>
      <c r="B53" s="21" t="b">
        <v>1</v>
      </c>
      <c r="C53" s="21" t="s">
        <v>12</v>
      </c>
      <c r="M53" s="21" t="s">
        <v>60</v>
      </c>
      <c r="N53" s="21" t="s">
        <v>78</v>
      </c>
      <c r="O53" s="21" t="s">
        <v>66</v>
      </c>
      <c r="Q53" s="21">
        <v>100</v>
      </c>
      <c r="R53" s="21">
        <f t="shared" si="1"/>
        <v>1</v>
      </c>
      <c r="S53" s="19">
        <f>IF(B53=TRUE,1/$B$120,0)</f>
        <v>2.2222222222222223E-2</v>
      </c>
    </row>
    <row r="54" spans="1:19" s="21" customFormat="1" x14ac:dyDescent="0.25">
      <c r="O54" s="21" t="s">
        <v>67</v>
      </c>
      <c r="Q54" s="21">
        <v>0</v>
      </c>
      <c r="R54" s="21">
        <f t="shared" si="1"/>
        <v>0</v>
      </c>
      <c r="S54" s="22"/>
    </row>
    <row r="55" spans="1:19" x14ac:dyDescent="0.25">
      <c r="A55" s="11">
        <v>16</v>
      </c>
      <c r="B55" s="11" t="b">
        <v>1</v>
      </c>
      <c r="C55" s="11" t="s">
        <v>13</v>
      </c>
      <c r="M55" s="11" t="s">
        <v>60</v>
      </c>
      <c r="N55" s="11" t="s">
        <v>78</v>
      </c>
      <c r="O55" s="11" t="s">
        <v>66</v>
      </c>
      <c r="Q55" s="11">
        <v>100</v>
      </c>
      <c r="R55" s="26">
        <f t="shared" si="1"/>
        <v>1</v>
      </c>
      <c r="S55" s="19">
        <f>IF(B55=TRUE,1/$B$120,0)</f>
        <v>2.2222222222222223E-2</v>
      </c>
    </row>
    <row r="56" spans="1:19" x14ac:dyDescent="0.25">
      <c r="O56" s="11" t="s">
        <v>67</v>
      </c>
      <c r="Q56" s="11">
        <v>0</v>
      </c>
      <c r="R56" s="26">
        <f t="shared" si="1"/>
        <v>0</v>
      </c>
      <c r="S56" s="15"/>
    </row>
    <row r="57" spans="1:19" s="21" customFormat="1" x14ac:dyDescent="0.25">
      <c r="A57" s="21">
        <v>17</v>
      </c>
      <c r="B57" s="21" t="b">
        <v>1</v>
      </c>
      <c r="C57" s="21" t="s">
        <v>14</v>
      </c>
      <c r="M57" s="21" t="s">
        <v>60</v>
      </c>
      <c r="N57" s="21" t="s">
        <v>78</v>
      </c>
      <c r="O57" s="21" t="s">
        <v>68</v>
      </c>
      <c r="Q57" s="21">
        <v>100</v>
      </c>
      <c r="R57" s="21">
        <f t="shared" si="1"/>
        <v>1</v>
      </c>
      <c r="S57" s="19">
        <f>IF(B57=TRUE,1/$B$120,0)</f>
        <v>2.2222222222222223E-2</v>
      </c>
    </row>
    <row r="58" spans="1:19" s="21" customFormat="1" x14ac:dyDescent="0.25">
      <c r="O58" s="21" t="s">
        <v>95</v>
      </c>
      <c r="Q58" s="21">
        <v>0</v>
      </c>
      <c r="R58" s="21">
        <f t="shared" si="1"/>
        <v>0</v>
      </c>
      <c r="S58" s="22"/>
    </row>
    <row r="59" spans="1:19" x14ac:dyDescent="0.25">
      <c r="A59" s="11">
        <v>18</v>
      </c>
      <c r="B59" s="11" t="b">
        <v>1</v>
      </c>
      <c r="C59" s="11" t="s">
        <v>19</v>
      </c>
      <c r="M59" s="11" t="s">
        <v>60</v>
      </c>
      <c r="N59" s="11" t="s">
        <v>78</v>
      </c>
      <c r="O59" s="11" t="s">
        <v>66</v>
      </c>
      <c r="Q59" s="11">
        <v>100</v>
      </c>
      <c r="R59" s="26">
        <f t="shared" si="1"/>
        <v>1</v>
      </c>
      <c r="S59" s="19">
        <f>IF(B59=TRUE,1/$B$120,0)</f>
        <v>2.2222222222222223E-2</v>
      </c>
    </row>
    <row r="60" spans="1:19" x14ac:dyDescent="0.25">
      <c r="O60" s="11" t="s">
        <v>67</v>
      </c>
      <c r="Q60" s="11">
        <v>0</v>
      </c>
      <c r="R60" s="26">
        <f t="shared" si="1"/>
        <v>0</v>
      </c>
      <c r="S60" s="15"/>
    </row>
    <row r="61" spans="1:19" s="21" customFormat="1" x14ac:dyDescent="0.25">
      <c r="A61" s="21">
        <v>19</v>
      </c>
      <c r="B61" s="21" t="b">
        <v>1</v>
      </c>
      <c r="C61" s="21" t="s">
        <v>20</v>
      </c>
      <c r="M61" s="21" t="s">
        <v>60</v>
      </c>
      <c r="N61" s="21" t="s">
        <v>78</v>
      </c>
      <c r="O61" s="21" t="s">
        <v>66</v>
      </c>
      <c r="Q61" s="21">
        <v>100</v>
      </c>
      <c r="R61" s="21">
        <f t="shared" si="1"/>
        <v>1</v>
      </c>
      <c r="S61" s="19">
        <f>IF(B61=TRUE,1/$B$120,0)</f>
        <v>2.2222222222222223E-2</v>
      </c>
    </row>
    <row r="62" spans="1:19" s="21" customFormat="1" x14ac:dyDescent="0.25">
      <c r="O62" s="21" t="s">
        <v>67</v>
      </c>
      <c r="Q62" s="21">
        <v>0</v>
      </c>
      <c r="R62" s="21">
        <f t="shared" si="1"/>
        <v>0</v>
      </c>
      <c r="S62" s="22"/>
    </row>
    <row r="63" spans="1:19" x14ac:dyDescent="0.25">
      <c r="A63" s="11">
        <v>20</v>
      </c>
      <c r="B63" s="11" t="b">
        <v>1</v>
      </c>
      <c r="C63" s="11" t="s">
        <v>16</v>
      </c>
      <c r="M63" s="11" t="s">
        <v>60</v>
      </c>
      <c r="N63" s="11" t="s">
        <v>78</v>
      </c>
      <c r="O63" s="11" t="s">
        <v>66</v>
      </c>
      <c r="Q63" s="11">
        <v>100</v>
      </c>
      <c r="R63" s="26">
        <f t="shared" si="1"/>
        <v>1</v>
      </c>
      <c r="S63" s="19">
        <f>IF(B63=TRUE,1/$B$120,0)</f>
        <v>2.2222222222222223E-2</v>
      </c>
    </row>
    <row r="64" spans="1:19" x14ac:dyDescent="0.25">
      <c r="O64" s="11" t="s">
        <v>67</v>
      </c>
      <c r="Q64" s="11">
        <v>0</v>
      </c>
      <c r="R64" s="26">
        <f t="shared" si="1"/>
        <v>0</v>
      </c>
      <c r="S64" s="15"/>
    </row>
    <row r="65" spans="1:19" s="21" customFormat="1" x14ac:dyDescent="0.25">
      <c r="A65" s="21">
        <v>21</v>
      </c>
      <c r="B65" s="21" t="b">
        <v>1</v>
      </c>
      <c r="C65" s="21" t="s">
        <v>75</v>
      </c>
      <c r="M65" s="21" t="s">
        <v>60</v>
      </c>
      <c r="N65" s="21" t="s">
        <v>80</v>
      </c>
      <c r="O65" s="21" t="s">
        <v>112</v>
      </c>
      <c r="P65" s="21">
        <v>7</v>
      </c>
      <c r="Q65" s="21">
        <v>100</v>
      </c>
      <c r="R65" s="21">
        <f t="shared" si="1"/>
        <v>1</v>
      </c>
      <c r="S65" s="19">
        <f>IF(B65=TRUE,1/$B$120,0)</f>
        <v>2.2222222222222223E-2</v>
      </c>
    </row>
    <row r="66" spans="1:19" s="21" customFormat="1" x14ac:dyDescent="0.25">
      <c r="O66" s="21" t="s">
        <v>112</v>
      </c>
      <c r="P66" s="21">
        <v>6</v>
      </c>
      <c r="Q66" s="21">
        <v>75</v>
      </c>
      <c r="R66" s="21">
        <f t="shared" si="1"/>
        <v>0.75</v>
      </c>
      <c r="S66" s="22"/>
    </row>
    <row r="67" spans="1:19" s="21" customFormat="1" x14ac:dyDescent="0.25">
      <c r="O67" s="21" t="s">
        <v>112</v>
      </c>
      <c r="P67" s="21">
        <v>5</v>
      </c>
      <c r="Q67" s="21">
        <v>50</v>
      </c>
      <c r="R67" s="21">
        <f t="shared" si="1"/>
        <v>0.5</v>
      </c>
      <c r="S67" s="22"/>
    </row>
    <row r="68" spans="1:19" s="21" customFormat="1" x14ac:dyDescent="0.25">
      <c r="O68" s="21" t="s">
        <v>113</v>
      </c>
      <c r="P68" s="21">
        <v>5</v>
      </c>
      <c r="Q68" s="21">
        <v>0</v>
      </c>
      <c r="R68" s="21">
        <f t="shared" si="1"/>
        <v>0</v>
      </c>
      <c r="S68" s="22"/>
    </row>
    <row r="69" spans="1:19" x14ac:dyDescent="0.25">
      <c r="A69" s="11">
        <v>22</v>
      </c>
      <c r="B69" s="11" t="b">
        <v>1</v>
      </c>
      <c r="C69" s="11" t="s">
        <v>76</v>
      </c>
      <c r="M69" s="11" t="s">
        <v>60</v>
      </c>
      <c r="N69" s="11" t="s">
        <v>80</v>
      </c>
      <c r="O69" s="11" t="s">
        <v>96</v>
      </c>
      <c r="P69" s="11">
        <f>7/3</f>
        <v>2.3333333333333335</v>
      </c>
      <c r="Q69" s="11">
        <v>100</v>
      </c>
      <c r="R69" s="27">
        <f>Q69/100</f>
        <v>1</v>
      </c>
      <c r="S69" s="19">
        <f>IF(B69=TRUE,1/$B$120,0)</f>
        <v>2.2222222222222223E-2</v>
      </c>
    </row>
    <row r="70" spans="1:19" x14ac:dyDescent="0.25">
      <c r="O70" s="11" t="s">
        <v>97</v>
      </c>
      <c r="P70" s="11">
        <f>6/3</f>
        <v>2</v>
      </c>
      <c r="Q70" s="11">
        <v>75</v>
      </c>
      <c r="R70" s="26">
        <f t="shared" si="1"/>
        <v>0.75</v>
      </c>
      <c r="S70" s="15"/>
    </row>
    <row r="71" spans="1:19" x14ac:dyDescent="0.25">
      <c r="O71" s="11" t="s">
        <v>98</v>
      </c>
      <c r="P71" s="11">
        <f>5/3</f>
        <v>1.6666666666666667</v>
      </c>
      <c r="Q71" s="11">
        <v>50</v>
      </c>
      <c r="R71" s="26">
        <f t="shared" si="1"/>
        <v>0.5</v>
      </c>
      <c r="S71" s="15"/>
    </row>
    <row r="72" spans="1:19" x14ac:dyDescent="0.25">
      <c r="O72" s="11" t="s">
        <v>99</v>
      </c>
      <c r="P72" s="11">
        <f>5/3</f>
        <v>1.6666666666666667</v>
      </c>
      <c r="Q72" s="11">
        <v>0</v>
      </c>
      <c r="R72" s="26">
        <f t="shared" si="1"/>
        <v>0</v>
      </c>
      <c r="S72" s="15"/>
    </row>
    <row r="73" spans="1:19" s="21" customFormat="1" x14ac:dyDescent="0.25">
      <c r="A73" s="21">
        <v>23</v>
      </c>
      <c r="B73" s="21" t="b">
        <v>1</v>
      </c>
      <c r="C73" s="21" t="s">
        <v>32</v>
      </c>
      <c r="M73" s="21" t="s">
        <v>60</v>
      </c>
      <c r="N73" s="21" t="s">
        <v>78</v>
      </c>
      <c r="O73" s="21" t="s">
        <v>66</v>
      </c>
      <c r="Q73" s="21">
        <v>100</v>
      </c>
      <c r="R73" s="21">
        <f t="shared" si="1"/>
        <v>1</v>
      </c>
      <c r="S73" s="19">
        <f>IF(B73=TRUE,1/$B$120,0)</f>
        <v>2.2222222222222223E-2</v>
      </c>
    </row>
    <row r="74" spans="1:19" s="21" customFormat="1" x14ac:dyDescent="0.25">
      <c r="O74" s="21" t="s">
        <v>67</v>
      </c>
      <c r="Q74" s="21">
        <v>0</v>
      </c>
      <c r="R74" s="21">
        <f t="shared" si="1"/>
        <v>0</v>
      </c>
      <c r="S74" s="22"/>
    </row>
    <row r="75" spans="1:19" x14ac:dyDescent="0.25">
      <c r="A75" s="11">
        <v>24</v>
      </c>
      <c r="B75" s="11" t="b">
        <v>1</v>
      </c>
      <c r="C75" s="11" t="s">
        <v>33</v>
      </c>
      <c r="M75" s="11" t="s">
        <v>60</v>
      </c>
      <c r="N75" s="11" t="s">
        <v>78</v>
      </c>
      <c r="O75" s="11" t="s">
        <v>66</v>
      </c>
      <c r="Q75" s="11">
        <v>100</v>
      </c>
      <c r="R75" s="26">
        <f t="shared" si="1"/>
        <v>1</v>
      </c>
      <c r="S75" s="19">
        <f>IF(B75=TRUE,1/$B$120,0)</f>
        <v>2.2222222222222223E-2</v>
      </c>
    </row>
    <row r="76" spans="1:19" x14ac:dyDescent="0.25">
      <c r="O76" s="11" t="s">
        <v>67</v>
      </c>
      <c r="Q76" s="11">
        <v>0</v>
      </c>
      <c r="R76" s="26">
        <f t="shared" si="1"/>
        <v>0</v>
      </c>
      <c r="S76" s="15"/>
    </row>
    <row r="77" spans="1:19" s="21" customFormat="1" x14ac:dyDescent="0.25">
      <c r="A77" s="21">
        <v>25</v>
      </c>
      <c r="B77" s="21" t="b">
        <v>1</v>
      </c>
      <c r="C77" s="21" t="s">
        <v>35</v>
      </c>
      <c r="M77" s="21" t="s">
        <v>60</v>
      </c>
      <c r="N77" s="21" t="s">
        <v>78</v>
      </c>
      <c r="O77" s="21" t="s">
        <v>66</v>
      </c>
      <c r="Q77" s="21">
        <v>100</v>
      </c>
      <c r="R77" s="21">
        <f t="shared" si="1"/>
        <v>1</v>
      </c>
      <c r="S77" s="19">
        <f>IF(B77=TRUE,1/$B$120,0)</f>
        <v>2.2222222222222223E-2</v>
      </c>
    </row>
    <row r="78" spans="1:19" s="21" customFormat="1" x14ac:dyDescent="0.25">
      <c r="O78" s="21" t="s">
        <v>67</v>
      </c>
      <c r="Q78" s="21">
        <v>0</v>
      </c>
      <c r="R78" s="21">
        <f t="shared" si="1"/>
        <v>0</v>
      </c>
      <c r="S78" s="22"/>
    </row>
    <row r="79" spans="1:19" x14ac:dyDescent="0.25">
      <c r="A79" s="11">
        <v>26</v>
      </c>
      <c r="B79" s="11" t="b">
        <v>1</v>
      </c>
      <c r="C79" s="11" t="s">
        <v>36</v>
      </c>
      <c r="M79" s="11" t="s">
        <v>60</v>
      </c>
      <c r="N79" s="11" t="s">
        <v>78</v>
      </c>
      <c r="O79" s="11" t="s">
        <v>66</v>
      </c>
      <c r="Q79" s="11">
        <v>100</v>
      </c>
      <c r="R79" s="26">
        <f t="shared" si="1"/>
        <v>1</v>
      </c>
      <c r="S79" s="19">
        <f>IF(B79=TRUE,1/$B$120,0)</f>
        <v>2.2222222222222223E-2</v>
      </c>
    </row>
    <row r="80" spans="1:19" x14ac:dyDescent="0.25">
      <c r="O80" s="11" t="s">
        <v>67</v>
      </c>
      <c r="Q80" s="11">
        <v>0</v>
      </c>
      <c r="R80" s="26">
        <f t="shared" si="1"/>
        <v>0</v>
      </c>
      <c r="S80" s="15"/>
    </row>
    <row r="81" spans="1:19" s="21" customFormat="1" x14ac:dyDescent="0.25">
      <c r="A81" s="21">
        <v>27</v>
      </c>
      <c r="B81" s="21" t="b">
        <v>1</v>
      </c>
      <c r="C81" s="21" t="s">
        <v>44</v>
      </c>
      <c r="M81" s="21" t="s">
        <v>60</v>
      </c>
      <c r="N81" s="21" t="s">
        <v>78</v>
      </c>
      <c r="O81" s="21" t="s">
        <v>66</v>
      </c>
      <c r="Q81" s="21">
        <v>100</v>
      </c>
      <c r="R81" s="21">
        <f t="shared" si="1"/>
        <v>1</v>
      </c>
      <c r="S81" s="19">
        <f>IF(B81=TRUE,1/$B$120,0)</f>
        <v>2.2222222222222223E-2</v>
      </c>
    </row>
    <row r="82" spans="1:19" s="21" customFormat="1" x14ac:dyDescent="0.25">
      <c r="O82" s="21" t="s">
        <v>67</v>
      </c>
      <c r="Q82" s="21">
        <v>0</v>
      </c>
      <c r="R82" s="21">
        <f t="shared" si="1"/>
        <v>0</v>
      </c>
      <c r="S82" s="22"/>
    </row>
    <row r="83" spans="1:19" x14ac:dyDescent="0.25">
      <c r="R83" s="26">
        <f t="shared" si="1"/>
        <v>0</v>
      </c>
      <c r="S83" s="15"/>
    </row>
    <row r="84" spans="1:19" x14ac:dyDescent="0.25">
      <c r="C84" s="16" t="s">
        <v>21</v>
      </c>
      <c r="R84" s="26">
        <f t="shared" si="1"/>
        <v>0</v>
      </c>
      <c r="S84" s="15"/>
    </row>
    <row r="85" spans="1:19" s="21" customFormat="1" x14ac:dyDescent="0.25">
      <c r="A85" s="21">
        <v>28</v>
      </c>
      <c r="B85" s="21" t="b">
        <v>1</v>
      </c>
      <c r="C85" s="21" t="s">
        <v>18</v>
      </c>
      <c r="M85" s="21" t="s">
        <v>79</v>
      </c>
      <c r="N85" s="21" t="s">
        <v>78</v>
      </c>
      <c r="O85" s="21" t="s">
        <v>66</v>
      </c>
      <c r="Q85" s="21">
        <v>100</v>
      </c>
      <c r="R85" s="21">
        <f t="shared" si="1"/>
        <v>1</v>
      </c>
      <c r="S85" s="19">
        <f t="shared" ref="S85" si="2">IF(B85=TRUE,1/$B$120,0)</f>
        <v>2.2222222222222223E-2</v>
      </c>
    </row>
    <row r="86" spans="1:19" s="21" customFormat="1" x14ac:dyDescent="0.25">
      <c r="O86" s="21" t="s">
        <v>67</v>
      </c>
      <c r="Q86" s="21">
        <v>0</v>
      </c>
      <c r="R86" s="21">
        <f t="shared" si="1"/>
        <v>0</v>
      </c>
      <c r="S86" s="22"/>
    </row>
    <row r="87" spans="1:19" x14ac:dyDescent="0.25">
      <c r="A87" s="11">
        <v>29</v>
      </c>
      <c r="B87" s="11" t="b">
        <v>1</v>
      </c>
      <c r="C87" s="11" t="s">
        <v>39</v>
      </c>
      <c r="M87" s="11" t="s">
        <v>79</v>
      </c>
      <c r="N87" s="11" t="s">
        <v>78</v>
      </c>
      <c r="O87" s="11" t="s">
        <v>66</v>
      </c>
      <c r="Q87" s="11">
        <v>100</v>
      </c>
      <c r="R87" s="26">
        <f t="shared" si="1"/>
        <v>1</v>
      </c>
      <c r="S87" s="19">
        <f t="shared" ref="S87" si="3">IF(B87=TRUE,1/$B$120,0)</f>
        <v>2.2222222222222223E-2</v>
      </c>
    </row>
    <row r="88" spans="1:19" x14ac:dyDescent="0.25">
      <c r="O88" s="11" t="s">
        <v>67</v>
      </c>
      <c r="Q88" s="11">
        <v>0</v>
      </c>
      <c r="R88" s="26">
        <f t="shared" si="1"/>
        <v>0</v>
      </c>
      <c r="S88" s="15"/>
    </row>
    <row r="89" spans="1:19" s="21" customFormat="1" x14ac:dyDescent="0.25">
      <c r="A89" s="21">
        <v>30</v>
      </c>
      <c r="B89" s="21" t="b">
        <v>1</v>
      </c>
      <c r="C89" s="21" t="s">
        <v>37</v>
      </c>
      <c r="M89" s="21" t="s">
        <v>79</v>
      </c>
      <c r="N89" s="21" t="s">
        <v>78</v>
      </c>
      <c r="O89" s="21" t="s">
        <v>66</v>
      </c>
      <c r="Q89" s="21">
        <v>100</v>
      </c>
      <c r="R89" s="21">
        <f t="shared" si="1"/>
        <v>1</v>
      </c>
      <c r="S89" s="19">
        <f t="shared" ref="S89" si="4">IF(B89=TRUE,1/$B$120,0)</f>
        <v>2.2222222222222223E-2</v>
      </c>
    </row>
    <row r="90" spans="1:19" s="21" customFormat="1" x14ac:dyDescent="0.25">
      <c r="O90" s="21" t="s">
        <v>67</v>
      </c>
      <c r="Q90" s="21">
        <v>0</v>
      </c>
      <c r="R90" s="21">
        <f t="shared" si="1"/>
        <v>0</v>
      </c>
      <c r="S90" s="22"/>
    </row>
    <row r="91" spans="1:19" x14ac:dyDescent="0.25">
      <c r="A91" s="11">
        <v>31</v>
      </c>
      <c r="B91" s="11" t="b">
        <v>1</v>
      </c>
      <c r="C91" s="11" t="s">
        <v>22</v>
      </c>
      <c r="M91" s="11" t="s">
        <v>79</v>
      </c>
      <c r="N91" s="11" t="s">
        <v>78</v>
      </c>
      <c r="O91" s="11" t="s">
        <v>66</v>
      </c>
      <c r="Q91" s="11">
        <v>100</v>
      </c>
      <c r="R91" s="26">
        <f t="shared" si="1"/>
        <v>1</v>
      </c>
      <c r="S91" s="19">
        <f t="shared" ref="S91" si="5">IF(B91=TRUE,1/$B$120,0)</f>
        <v>2.2222222222222223E-2</v>
      </c>
    </row>
    <row r="92" spans="1:19" x14ac:dyDescent="0.25">
      <c r="O92" s="11" t="s">
        <v>67</v>
      </c>
      <c r="Q92" s="11">
        <v>0</v>
      </c>
      <c r="R92" s="26">
        <f t="shared" si="1"/>
        <v>0</v>
      </c>
      <c r="S92" s="15"/>
    </row>
    <row r="93" spans="1:19" s="21" customFormat="1" x14ac:dyDescent="0.25">
      <c r="A93" s="21">
        <v>32</v>
      </c>
      <c r="B93" s="21" t="b">
        <v>1</v>
      </c>
      <c r="C93" s="21" t="s">
        <v>23</v>
      </c>
      <c r="M93" s="21" t="s">
        <v>79</v>
      </c>
      <c r="N93" s="21" t="s">
        <v>78</v>
      </c>
      <c r="O93" s="21" t="s">
        <v>66</v>
      </c>
      <c r="Q93" s="21">
        <v>100</v>
      </c>
      <c r="R93" s="21">
        <f t="shared" si="1"/>
        <v>1</v>
      </c>
      <c r="S93" s="19">
        <f t="shared" ref="S93" si="6">IF(B93=TRUE,1/$B$120,0)</f>
        <v>2.2222222222222223E-2</v>
      </c>
    </row>
    <row r="94" spans="1:19" s="21" customFormat="1" x14ac:dyDescent="0.25">
      <c r="O94" s="21" t="s">
        <v>67</v>
      </c>
      <c r="Q94" s="21">
        <v>0</v>
      </c>
      <c r="R94" s="21">
        <f t="shared" si="1"/>
        <v>0</v>
      </c>
      <c r="S94" s="22"/>
    </row>
    <row r="95" spans="1:19" x14ac:dyDescent="0.25">
      <c r="A95" s="11">
        <v>33</v>
      </c>
      <c r="B95" s="11" t="b">
        <v>1</v>
      </c>
      <c r="C95" s="11" t="s">
        <v>24</v>
      </c>
      <c r="M95" s="11" t="s">
        <v>79</v>
      </c>
      <c r="N95" s="11" t="s">
        <v>78</v>
      </c>
      <c r="O95" s="11" t="s">
        <v>66</v>
      </c>
      <c r="Q95" s="11">
        <v>100</v>
      </c>
      <c r="R95" s="26">
        <f t="shared" si="1"/>
        <v>1</v>
      </c>
      <c r="S95" s="19">
        <f t="shared" ref="S95" si="7">IF(B95=TRUE,1/$B$120,0)</f>
        <v>2.2222222222222223E-2</v>
      </c>
    </row>
    <row r="96" spans="1:19" x14ac:dyDescent="0.25">
      <c r="O96" s="11" t="s">
        <v>67</v>
      </c>
      <c r="Q96" s="11">
        <v>0</v>
      </c>
      <c r="R96" s="26">
        <f t="shared" si="1"/>
        <v>0</v>
      </c>
      <c r="S96" s="15"/>
    </row>
    <row r="97" spans="1:19" s="21" customFormat="1" x14ac:dyDescent="0.25">
      <c r="A97" s="21">
        <v>34</v>
      </c>
      <c r="B97" s="21" t="b">
        <v>1</v>
      </c>
      <c r="C97" s="21" t="s">
        <v>40</v>
      </c>
      <c r="M97" s="21" t="s">
        <v>79</v>
      </c>
      <c r="N97" s="21" t="s">
        <v>78</v>
      </c>
      <c r="O97" s="21" t="s">
        <v>66</v>
      </c>
      <c r="Q97" s="21">
        <v>100</v>
      </c>
      <c r="R97" s="21">
        <f t="shared" si="1"/>
        <v>1</v>
      </c>
      <c r="S97" s="19">
        <f t="shared" ref="S97" si="8">IF(B97=TRUE,1/$B$120,0)</f>
        <v>2.2222222222222223E-2</v>
      </c>
    </row>
    <row r="98" spans="1:19" s="21" customFormat="1" x14ac:dyDescent="0.25">
      <c r="O98" s="21" t="s">
        <v>67</v>
      </c>
      <c r="Q98" s="21">
        <v>0</v>
      </c>
      <c r="R98" s="21">
        <f t="shared" si="1"/>
        <v>0</v>
      </c>
      <c r="S98" s="22"/>
    </row>
    <row r="99" spans="1:19" x14ac:dyDescent="0.25">
      <c r="A99" s="11">
        <v>35</v>
      </c>
      <c r="B99" s="11" t="b">
        <v>1</v>
      </c>
      <c r="C99" s="11" t="s">
        <v>25</v>
      </c>
      <c r="M99" s="11" t="s">
        <v>79</v>
      </c>
      <c r="N99" s="11" t="s">
        <v>78</v>
      </c>
      <c r="O99" s="11" t="s">
        <v>66</v>
      </c>
      <c r="Q99" s="11">
        <v>100</v>
      </c>
      <c r="R99" s="26">
        <f t="shared" ref="R99:R120" si="9">Q99/100</f>
        <v>1</v>
      </c>
      <c r="S99" s="19">
        <f t="shared" ref="S99" si="10">IF(B99=TRUE,1/$B$120,0)</f>
        <v>2.2222222222222223E-2</v>
      </c>
    </row>
    <row r="100" spans="1:19" x14ac:dyDescent="0.25">
      <c r="O100" s="11" t="s">
        <v>67</v>
      </c>
      <c r="Q100" s="11">
        <v>0</v>
      </c>
      <c r="R100" s="26">
        <f t="shared" si="9"/>
        <v>0</v>
      </c>
      <c r="S100" s="15"/>
    </row>
    <row r="101" spans="1:19" s="21" customFormat="1" x14ac:dyDescent="0.25">
      <c r="A101" s="21">
        <v>36</v>
      </c>
      <c r="B101" s="21" t="b">
        <v>1</v>
      </c>
      <c r="C101" s="21" t="s">
        <v>26</v>
      </c>
      <c r="M101" s="21" t="s">
        <v>79</v>
      </c>
      <c r="N101" s="21" t="s">
        <v>78</v>
      </c>
      <c r="O101" s="21" t="s">
        <v>66</v>
      </c>
      <c r="Q101" s="21">
        <v>100</v>
      </c>
      <c r="R101" s="21">
        <f t="shared" si="9"/>
        <v>1</v>
      </c>
      <c r="S101" s="19">
        <f t="shared" ref="S101" si="11">IF(B101=TRUE,1/$B$120,0)</f>
        <v>2.2222222222222223E-2</v>
      </c>
    </row>
    <row r="102" spans="1:19" s="21" customFormat="1" x14ac:dyDescent="0.25">
      <c r="O102" s="21" t="s">
        <v>67</v>
      </c>
      <c r="Q102" s="21">
        <v>0</v>
      </c>
      <c r="R102" s="21">
        <f t="shared" si="9"/>
        <v>0</v>
      </c>
      <c r="S102" s="22"/>
    </row>
    <row r="103" spans="1:19" x14ac:dyDescent="0.25">
      <c r="A103" s="11">
        <v>37</v>
      </c>
      <c r="B103" s="11" t="b">
        <v>1</v>
      </c>
      <c r="C103" s="11" t="s">
        <v>31</v>
      </c>
      <c r="M103" s="11" t="s">
        <v>79</v>
      </c>
      <c r="N103" s="11" t="s">
        <v>78</v>
      </c>
      <c r="O103" s="11" t="s">
        <v>66</v>
      </c>
      <c r="Q103" s="11">
        <v>100</v>
      </c>
      <c r="R103" s="26">
        <f t="shared" si="9"/>
        <v>1</v>
      </c>
      <c r="S103" s="19">
        <f t="shared" ref="S103" si="12">IF(B103=TRUE,1/$B$120,0)</f>
        <v>2.2222222222222223E-2</v>
      </c>
    </row>
    <row r="104" spans="1:19" x14ac:dyDescent="0.25">
      <c r="O104" s="11" t="s">
        <v>67</v>
      </c>
      <c r="Q104" s="11">
        <v>0</v>
      </c>
      <c r="R104" s="26">
        <f t="shared" si="9"/>
        <v>0</v>
      </c>
      <c r="S104" s="15"/>
    </row>
    <row r="105" spans="1:19" s="21" customFormat="1" x14ac:dyDescent="0.25">
      <c r="A105" s="21">
        <v>38</v>
      </c>
      <c r="B105" s="21" t="b">
        <v>1</v>
      </c>
      <c r="C105" s="21" t="s">
        <v>27</v>
      </c>
      <c r="M105" s="21" t="s">
        <v>79</v>
      </c>
      <c r="N105" s="21" t="s">
        <v>78</v>
      </c>
      <c r="O105" s="21" t="s">
        <v>66</v>
      </c>
      <c r="Q105" s="21">
        <v>100</v>
      </c>
      <c r="R105" s="21">
        <f t="shared" si="9"/>
        <v>1</v>
      </c>
      <c r="S105" s="19">
        <f t="shared" ref="S105" si="13">IF(B105=TRUE,1/$B$120,0)</f>
        <v>2.2222222222222223E-2</v>
      </c>
    </row>
    <row r="106" spans="1:19" s="21" customFormat="1" x14ac:dyDescent="0.25">
      <c r="O106" s="21" t="s">
        <v>67</v>
      </c>
      <c r="Q106" s="21">
        <v>0</v>
      </c>
      <c r="R106" s="21">
        <f t="shared" si="9"/>
        <v>0</v>
      </c>
      <c r="S106" s="22"/>
    </row>
    <row r="107" spans="1:19" x14ac:dyDescent="0.25">
      <c r="A107" s="11">
        <v>39</v>
      </c>
      <c r="B107" s="11" t="b">
        <v>1</v>
      </c>
      <c r="C107" s="11" t="s">
        <v>28</v>
      </c>
      <c r="M107" s="11" t="s">
        <v>79</v>
      </c>
      <c r="N107" s="11" t="s">
        <v>78</v>
      </c>
      <c r="O107" s="11" t="s">
        <v>66</v>
      </c>
      <c r="Q107" s="11">
        <v>100</v>
      </c>
      <c r="R107" s="26">
        <f t="shared" si="9"/>
        <v>1</v>
      </c>
      <c r="S107" s="19">
        <f t="shared" ref="S107" si="14">IF(B107=TRUE,1/$B$120,0)</f>
        <v>2.2222222222222223E-2</v>
      </c>
    </row>
    <row r="108" spans="1:19" x14ac:dyDescent="0.25">
      <c r="O108" s="11" t="s">
        <v>67</v>
      </c>
      <c r="Q108" s="11">
        <v>0</v>
      </c>
      <c r="R108" s="26">
        <f t="shared" si="9"/>
        <v>0</v>
      </c>
      <c r="S108" s="15"/>
    </row>
    <row r="109" spans="1:19" s="21" customFormat="1" x14ac:dyDescent="0.25">
      <c r="A109" s="21">
        <v>40</v>
      </c>
      <c r="B109" s="21" t="b">
        <v>1</v>
      </c>
      <c r="C109" s="21" t="s">
        <v>29</v>
      </c>
      <c r="M109" s="21" t="s">
        <v>79</v>
      </c>
      <c r="N109" s="21" t="s">
        <v>78</v>
      </c>
      <c r="O109" s="21" t="s">
        <v>66</v>
      </c>
      <c r="Q109" s="21">
        <v>100</v>
      </c>
      <c r="R109" s="21">
        <f t="shared" si="9"/>
        <v>1</v>
      </c>
      <c r="S109" s="19">
        <f t="shared" ref="S109" si="15">IF(B109=TRUE,1/$B$120,0)</f>
        <v>2.2222222222222223E-2</v>
      </c>
    </row>
    <row r="110" spans="1:19" s="21" customFormat="1" x14ac:dyDescent="0.25">
      <c r="O110" s="21" t="s">
        <v>67</v>
      </c>
      <c r="Q110" s="21">
        <v>0</v>
      </c>
      <c r="R110" s="21">
        <f t="shared" si="9"/>
        <v>0</v>
      </c>
      <c r="S110" s="22"/>
    </row>
    <row r="111" spans="1:19" x14ac:dyDescent="0.25">
      <c r="A111" s="11">
        <v>41</v>
      </c>
      <c r="B111" s="11" t="b">
        <v>1</v>
      </c>
      <c r="C111" s="11" t="s">
        <v>30</v>
      </c>
      <c r="M111" s="11" t="s">
        <v>79</v>
      </c>
      <c r="N111" s="11" t="s">
        <v>78</v>
      </c>
      <c r="O111" s="11" t="s">
        <v>66</v>
      </c>
      <c r="Q111" s="11">
        <v>100</v>
      </c>
      <c r="R111" s="26">
        <f t="shared" si="9"/>
        <v>1</v>
      </c>
      <c r="S111" s="19">
        <f t="shared" ref="S111" si="16">IF(B111=TRUE,1/$B$120,0)</f>
        <v>2.2222222222222223E-2</v>
      </c>
    </row>
    <row r="112" spans="1:19" x14ac:dyDescent="0.25">
      <c r="O112" s="11" t="s">
        <v>67</v>
      </c>
      <c r="Q112" s="11">
        <v>0</v>
      </c>
      <c r="R112" s="26">
        <f t="shared" si="9"/>
        <v>0</v>
      </c>
      <c r="S112" s="15"/>
    </row>
    <row r="113" spans="1:20" s="21" customFormat="1" x14ac:dyDescent="0.25">
      <c r="A113" s="21">
        <v>42</v>
      </c>
      <c r="B113" s="21" t="b">
        <v>1</v>
      </c>
      <c r="C113" s="21" t="s">
        <v>38</v>
      </c>
      <c r="M113" s="21" t="s">
        <v>79</v>
      </c>
      <c r="N113" s="21" t="s">
        <v>78</v>
      </c>
      <c r="O113" s="21" t="s">
        <v>66</v>
      </c>
      <c r="Q113" s="21">
        <v>100</v>
      </c>
      <c r="R113" s="21">
        <f t="shared" si="9"/>
        <v>1</v>
      </c>
      <c r="S113" s="19">
        <f t="shared" ref="S113" si="17">IF(B113=TRUE,1/$B$120,0)</f>
        <v>2.2222222222222223E-2</v>
      </c>
    </row>
    <row r="114" spans="1:20" s="21" customFormat="1" x14ac:dyDescent="0.25">
      <c r="O114" s="21" t="s">
        <v>67</v>
      </c>
      <c r="Q114" s="21">
        <v>0</v>
      </c>
      <c r="R114" s="21">
        <f t="shared" si="9"/>
        <v>0</v>
      </c>
      <c r="S114" s="22"/>
    </row>
    <row r="115" spans="1:20" x14ac:dyDescent="0.25">
      <c r="A115" s="11">
        <v>43</v>
      </c>
      <c r="B115" s="11" t="b">
        <v>1</v>
      </c>
      <c r="C115" s="11" t="s">
        <v>41</v>
      </c>
      <c r="M115" s="11" t="s">
        <v>79</v>
      </c>
      <c r="N115" s="11" t="s">
        <v>78</v>
      </c>
      <c r="O115" s="11" t="s">
        <v>66</v>
      </c>
      <c r="Q115" s="11">
        <v>100</v>
      </c>
      <c r="R115" s="26">
        <f t="shared" si="9"/>
        <v>1</v>
      </c>
      <c r="S115" s="19">
        <f t="shared" ref="S115" si="18">IF(B115=TRUE,1/$B$120,0)</f>
        <v>2.2222222222222223E-2</v>
      </c>
    </row>
    <row r="116" spans="1:20" x14ac:dyDescent="0.25">
      <c r="O116" s="11" t="s">
        <v>67</v>
      </c>
      <c r="Q116" s="11">
        <v>0</v>
      </c>
      <c r="R116" s="26">
        <f t="shared" si="9"/>
        <v>0</v>
      </c>
      <c r="S116" s="15"/>
    </row>
    <row r="117" spans="1:20" s="21" customFormat="1" x14ac:dyDescent="0.25">
      <c r="A117" s="21">
        <v>44</v>
      </c>
      <c r="B117" s="21" t="b">
        <v>1</v>
      </c>
      <c r="C117" s="21" t="s">
        <v>42</v>
      </c>
      <c r="M117" s="21" t="s">
        <v>79</v>
      </c>
      <c r="N117" s="21" t="s">
        <v>78</v>
      </c>
      <c r="O117" s="21" t="s">
        <v>66</v>
      </c>
      <c r="Q117" s="21">
        <v>100</v>
      </c>
      <c r="R117" s="21">
        <f t="shared" si="9"/>
        <v>1</v>
      </c>
      <c r="S117" s="19">
        <f t="shared" ref="S117" si="19">IF(B117=TRUE,1/$B$120,0)</f>
        <v>2.2222222222222223E-2</v>
      </c>
    </row>
    <row r="118" spans="1:20" s="21" customFormat="1" x14ac:dyDescent="0.25">
      <c r="O118" s="21" t="s">
        <v>67</v>
      </c>
      <c r="Q118" s="21">
        <v>0</v>
      </c>
      <c r="R118" s="21">
        <f t="shared" si="9"/>
        <v>0</v>
      </c>
      <c r="S118" s="22"/>
    </row>
    <row r="119" spans="1:20" x14ac:dyDescent="0.25">
      <c r="A119" s="11">
        <v>45</v>
      </c>
      <c r="B119" s="11" t="b">
        <v>1</v>
      </c>
      <c r="C119" s="11" t="s">
        <v>43</v>
      </c>
      <c r="M119" s="11" t="s">
        <v>79</v>
      </c>
      <c r="N119" s="11" t="s">
        <v>78</v>
      </c>
      <c r="O119" s="11" t="s">
        <v>66</v>
      </c>
      <c r="Q119" s="11">
        <v>100</v>
      </c>
      <c r="R119" s="26">
        <f t="shared" si="9"/>
        <v>1</v>
      </c>
      <c r="S119" s="19">
        <f t="shared" ref="S119" si="20">IF(B119=TRUE,1/$B$120,0)</f>
        <v>2.2222222222222223E-2</v>
      </c>
    </row>
    <row r="120" spans="1:20" x14ac:dyDescent="0.25">
      <c r="B120" s="11">
        <f>COUNTIF(B19:B119,"WAHR")</f>
        <v>45</v>
      </c>
      <c r="O120" s="11" t="s">
        <v>67</v>
      </c>
      <c r="Q120" s="11">
        <v>0</v>
      </c>
      <c r="R120" s="26">
        <f t="shared" si="9"/>
        <v>0</v>
      </c>
      <c r="S120" s="17">
        <f>SUM(S19:S81)+SUM(S85:S119)</f>
        <v>0.99999999999999978</v>
      </c>
      <c r="T120" s="11" t="e">
        <f>IF('Bewertung ASS'!P68&gt;0.95,"Kategorie A +",IF('Bewertung ASS'!P68&gt;0.9,"Kategorie A",IF('Bewertung ASS'!P68&gt;0.8,"Kategorie B",IF('Bewertung ASS'!P68&gt;0.7,"Kategorie C",IF('Bewertung ASS'!P68&gt;0.6,"Kategorie D",IF('Bewertung ASS'!P68&gt;0.5,"Kategorie E","Kategorie F"))))))</f>
        <v>#DIV/0!</v>
      </c>
    </row>
    <row r="122" spans="1:20" x14ac:dyDescent="0.25">
      <c r="T122" s="11" t="s">
        <v>71</v>
      </c>
    </row>
  </sheetData>
  <mergeCells count="1">
    <mergeCell ref="O17:Q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T91"/>
  <sheetViews>
    <sheetView tabSelected="1" workbookViewId="0">
      <selection activeCell="B8" sqref="B8"/>
    </sheetView>
  </sheetViews>
  <sheetFormatPr baseColWidth="10" defaultRowHeight="15" x14ac:dyDescent="0.25"/>
  <cols>
    <col min="13" max="13" width="14.5703125" customWidth="1"/>
    <col min="14" max="14" width="18.7109375" bestFit="1" customWidth="1"/>
    <col min="15" max="15" width="12.7109375" customWidth="1"/>
    <col min="17" max="17" width="13.140625" customWidth="1"/>
  </cols>
  <sheetData>
    <row r="7" spans="2:8" x14ac:dyDescent="0.25">
      <c r="B7" s="2" t="s">
        <v>1</v>
      </c>
    </row>
    <row r="8" spans="2:8" x14ac:dyDescent="0.25">
      <c r="B8" s="3" t="s">
        <v>46</v>
      </c>
    </row>
    <row r="10" spans="2:8" x14ac:dyDescent="0.25">
      <c r="B10" s="2" t="s">
        <v>45</v>
      </c>
    </row>
    <row r="11" spans="2:8" x14ac:dyDescent="0.25">
      <c r="B11" s="4" t="s">
        <v>124</v>
      </c>
      <c r="G11" s="3" t="s">
        <v>47</v>
      </c>
    </row>
    <row r="12" spans="2:8" x14ac:dyDescent="0.25">
      <c r="B12" s="4" t="s">
        <v>2</v>
      </c>
      <c r="G12" s="3" t="s">
        <v>48</v>
      </c>
    </row>
    <row r="13" spans="2:8" x14ac:dyDescent="0.25">
      <c r="B13" s="4" t="s">
        <v>3</v>
      </c>
      <c r="G13" s="3" t="s">
        <v>49</v>
      </c>
    </row>
    <row r="14" spans="2:8" x14ac:dyDescent="0.25">
      <c r="B14" s="4" t="s">
        <v>70</v>
      </c>
      <c r="G14" s="3"/>
    </row>
    <row r="15" spans="2:8" x14ac:dyDescent="0.25">
      <c r="B15" s="4" t="s">
        <v>73</v>
      </c>
      <c r="G15" s="3"/>
      <c r="H15" t="s">
        <v>53</v>
      </c>
    </row>
    <row r="16" spans="2:8" x14ac:dyDescent="0.25">
      <c r="B16" s="4" t="s">
        <v>114</v>
      </c>
      <c r="G16" s="3"/>
      <c r="H16" t="s">
        <v>53</v>
      </c>
    </row>
    <row r="17" spans="1:20" x14ac:dyDescent="0.25">
      <c r="B17" s="4"/>
    </row>
    <row r="19" spans="1:20" x14ac:dyDescent="0.25">
      <c r="A19" s="34" t="s">
        <v>115</v>
      </c>
      <c r="B19" s="2" t="s">
        <v>50</v>
      </c>
      <c r="L19" s="2" t="s">
        <v>51</v>
      </c>
      <c r="M19" s="2" t="s">
        <v>52</v>
      </c>
      <c r="N19" s="2" t="s">
        <v>58</v>
      </c>
      <c r="O19" s="2" t="s">
        <v>59</v>
      </c>
      <c r="P19" s="2" t="s">
        <v>69</v>
      </c>
    </row>
    <row r="20" spans="1:20" x14ac:dyDescent="0.25">
      <c r="B20" t="str">
        <f>IF('Auswahl Parameter'!B19=TRUE,'Auswahl Parameter'!C19,"(Parameter nicht ausgewählt!)")</f>
        <v>Größe (Fläche) in Bezug auf Einzugsgebiet (Einwohner)</v>
      </c>
      <c r="L20" s="32" t="e">
        <f>IF('Auswahl Parameter'!B19=TRUE,G15/G14,)</f>
        <v>#DIV/0!</v>
      </c>
      <c r="M20" t="s">
        <v>55</v>
      </c>
      <c r="N20" s="30" t="e">
        <f>'Auswahl Parameter'!R19</f>
        <v>#DIV/0!</v>
      </c>
      <c r="O20" s="6">
        <f>'Auswahl Parameter'!$S$19</f>
        <v>2.2222222222222223E-2</v>
      </c>
      <c r="P20" s="6" t="e">
        <f>IF('Auswahl Parameter'!B19=TRUE,N20*'Auswahl Parameter'!$S$19,0)</f>
        <v>#DIV/0!</v>
      </c>
    </row>
    <row r="21" spans="1:20" x14ac:dyDescent="0.25">
      <c r="B21" t="str">
        <f>IF('Auswahl Parameter'!B20=TRUE,'Auswahl Parameter'!C20,"(Parameter nicht ausgewählt!)")</f>
        <v>Verkehrsfläche (in Bezug zu Manipulationsfläche)</v>
      </c>
      <c r="L21" s="5" t="e">
        <f>IF('Auswahl Parameter'!B20=TRUE,G16/G15*100,)</f>
        <v>#DIV/0!</v>
      </c>
      <c r="M21" t="s">
        <v>77</v>
      </c>
      <c r="N21" s="5" t="e">
        <f>IF(L21=0,"Wert eingeben",'Auswahl Parameter'!R20)</f>
        <v>#DIV/0!</v>
      </c>
      <c r="O21" s="6">
        <f>'Auswahl Parameter'!$S$20</f>
        <v>2.2222222222222223E-2</v>
      </c>
      <c r="P21" s="6" t="e">
        <f>IF('Auswahl Parameter'!B20=TRUE,N21*'Auswahl Parameter'!$S$20,0)</f>
        <v>#DIV/0!</v>
      </c>
    </row>
    <row r="22" spans="1:20" x14ac:dyDescent="0.25">
      <c r="B22" t="str">
        <f>IF('Auswahl Parameter'!B21=TRUE,'Auswahl Parameter'!C21,"(Parameter nicht ausgewählt!)")</f>
        <v>Verkehrsfläche (ausreichend; zu wenig Platz)</v>
      </c>
      <c r="M22" t="s">
        <v>78</v>
      </c>
      <c r="N22" t="str">
        <f>IF(EXACT(L22,'Auswahl Parameter'!O21),'Auswahl Parameter'!R21,IF(EXACT(L22,'Auswahl Parameter'!O22),'Auswahl Parameter'!R22,"Wert eingeben"))</f>
        <v>Wert eingeben</v>
      </c>
      <c r="O22" s="6">
        <f>'Auswahl Parameter'!$S$21</f>
        <v>2.2222222222222223E-2</v>
      </c>
      <c r="P22" s="6" t="e">
        <f>IF('Auswahl Parameter'!B21=TRUE,N22*'Auswahl Parameter'!$S$21,0)</f>
        <v>#VALUE!</v>
      </c>
    </row>
    <row r="23" spans="1:20" x14ac:dyDescent="0.25">
      <c r="B23" t="str">
        <f>IF('Auswahl Parameter'!B23=TRUE,'Auswahl Parameter'!C23,"(Parameter nicht ausgewählt!)")</f>
        <v>ASS errichtet als (fixes Gebäude; Containerlösung; Freifläche; Mischform)</v>
      </c>
      <c r="M23" t="s">
        <v>78</v>
      </c>
      <c r="N23" t="str">
        <f>IF(EXACT(L23,'Auswahl Parameter'!O23),'Auswahl Parameter'!R23,IF(EXACT(L23,'Auswahl Parameter'!O24),'Auswahl Parameter'!R24,IF(EXACT(L23,'Auswahl Parameter'!O25),'Auswahl Parameter'!R25,IF(EXACT(L23,'Auswahl Parameter'!O26),'Auswahl Parameter'!R26,"Wert eingeben"))))</f>
        <v>Wert eingeben</v>
      </c>
      <c r="O23" s="6">
        <f>'Auswahl Parameter'!$S$23</f>
        <v>2.2222222222222223E-2</v>
      </c>
      <c r="P23" s="6" t="e">
        <f>IF('Auswahl Parameter'!B23=TRUE,N23*'Auswahl Parameter'!$S$23)</f>
        <v>#VALUE!</v>
      </c>
    </row>
    <row r="24" spans="1:20" s="8" customFormat="1" x14ac:dyDescent="0.25">
      <c r="B24" t="str">
        <f>IF('Auswahl Parameter'!B27=TRUE,'Auswahl Parameter'!C27,"(Parameter nicht ausgewählt!)")</f>
        <v>Anlage für eine oder mehrere Gemeinden (bzw. Ortsteile)</v>
      </c>
      <c r="M24" s="8" t="s">
        <v>56</v>
      </c>
      <c r="N24" t="str">
        <f>IF(AND(L24&gt;='Auswahl Parameter'!O27,L24&lt;'Auswahl Parameter'!P27),'Auswahl Parameter'!R27,IF(AND(L24&gt;='Auswahl Parameter'!O28,L24&lt;'Auswahl Parameter'!P28),'Auswahl Parameter'!R28,IF(L24&gt;='Auswahl Parameter'!O29,'Auswahl Parameter'!R29,"bitte Wert eingeben")))</f>
        <v>bitte Wert eingeben</v>
      </c>
      <c r="O24" s="9">
        <f>'Auswahl Parameter'!$S$27</f>
        <v>2.2222222222222223E-2</v>
      </c>
      <c r="P24" s="9" t="e">
        <f>IF('Auswahl Parameter'!B27=TRUE,N24*'Auswahl Parameter'!$S$27,0)</f>
        <v>#VALUE!</v>
      </c>
      <c r="T24" s="31"/>
    </row>
    <row r="25" spans="1:20" x14ac:dyDescent="0.25">
      <c r="B25" t="str">
        <f>IF('Auswahl Parameter'!B30=TRUE,'Auswahl Parameter'!C30,"(Parameter nicht ausgewählt!)")</f>
        <v>eigene Einheit oder mit anderer Einheit kombiniert (eigene Einheit; Einheit bei Gemeindeamt; Einheit inkl. Bauhof; Einheit inkl. Kläranlage)</v>
      </c>
      <c r="M25" t="s">
        <v>78</v>
      </c>
      <c r="N25" t="str">
        <f>IF(EXACT(L25,'Auswahl Parameter'!O30),'Auswahl Parameter'!R30,IF(EXACT(L25,'Auswahl Parameter'!O31),'Auswahl Parameter'!R31,IF(EXACT(L25,'Auswahl Parameter'!O32),'Auswahl Parameter'!R32,IF(EXACT(L25,'Auswahl Parameter'!O33),'Auswahl Parameter'!R33,"Wert eingeben"))))</f>
        <v>Wert eingeben</v>
      </c>
      <c r="O25" s="6">
        <f>'Auswahl Parameter'!$S$30</f>
        <v>2.2222222222222223E-2</v>
      </c>
      <c r="P25" s="6" t="e">
        <f>IF('Auswahl Parameter'!B30=TRUE,N25*'Auswahl Parameter'!$S$30,0)</f>
        <v>#VALUE!</v>
      </c>
    </row>
    <row r="26" spans="1:20" x14ac:dyDescent="0.25">
      <c r="B26" t="str">
        <f>IF('Auswahl Parameter'!B34=TRUE,'Auswahl Parameter'!C34,"(Parameter nicht ausgewählt!)")</f>
        <v>eigene Einheit oder mit anderer Einheit kombiniert (Prozentsatzmethode - Prozentsatz zu wie viel Prozent wird die ASS als ASS genutzt)</v>
      </c>
      <c r="M26" t="s">
        <v>77</v>
      </c>
      <c r="N26" t="str">
        <f>IF(ISBLANK(L26),"Wert eingeben",'Auswahl Parameter'!R34)</f>
        <v>Wert eingeben</v>
      </c>
      <c r="O26" s="6">
        <f>'Auswahl Parameter'!$S$34</f>
        <v>2.2222222222222223E-2</v>
      </c>
      <c r="P26" s="6" t="e">
        <f>IF('Auswahl Parameter'!B34=TRUE,N26*'Auswahl Parameter'!$S$34,0)</f>
        <v>#VALUE!</v>
      </c>
    </row>
    <row r="27" spans="1:20" x14ac:dyDescent="0.25">
      <c r="B27" t="str">
        <f>IF('Auswahl Parameter'!B35=TRUE,'Auswahl Parameter'!C35,"(Parameter nicht ausgewählt!)")</f>
        <v>Alter der Anlage</v>
      </c>
      <c r="M27" t="s">
        <v>57</v>
      </c>
      <c r="N27" t="str">
        <f ca="1">IF(YEAR(TODAY())-L27&lt;='Auswahl Parameter'!P35,'Auswahl Parameter'!R35,IF(YEAR(TODAY())-L27&lt;='Auswahl Parameter'!P36,'Auswahl Parameter'!R40,IF(YEAR(TODAY())-L27&lt;='Auswahl Parameter'!P37,'Auswahl Parameter'!R37,IF(YEAR(TODAY())-L27&lt;'Auswahl Parameter'!P38,'Auswahl Parameter'!R38,"Wert eingeben"))))</f>
        <v>Wert eingeben</v>
      </c>
      <c r="O27" s="6">
        <f>'Auswahl Parameter'!$S$35</f>
        <v>2.2222222222222223E-2</v>
      </c>
      <c r="P27" s="6" t="e">
        <f ca="1">IF('Auswahl Parameter'!B35=TRUE,N27*'Auswahl Parameter'!$S$35,0)</f>
        <v>#VALUE!</v>
      </c>
    </row>
    <row r="28" spans="1:20" x14ac:dyDescent="0.25">
      <c r="B28" t="str">
        <f>IF('Auswahl Parameter'!B39=TRUE,'Auswahl Parameter'!C39,"(Parameter nicht ausgewählt!)")</f>
        <v>Kostenverrechnung (gratis; Preisliste; Pauschale="Umweltabgabe")</v>
      </c>
      <c r="M28" t="s">
        <v>78</v>
      </c>
      <c r="N28" t="str">
        <f>IF(EXACT(L28,'Auswahl Parameter'!O39),'Auswahl Parameter'!R39,IF(EXACT(L28,'Auswahl Parameter'!O40),'Auswahl Parameter'!R40,IF(EXACT(L28,'Auswahl Parameter'!O41),'Auswahl Parameter'!R41,"Wert eingeben")))</f>
        <v>Wert eingeben</v>
      </c>
      <c r="O28" s="6">
        <f>'Auswahl Parameter'!$S$39</f>
        <v>2.2222222222222223E-2</v>
      </c>
      <c r="P28" s="6" t="e">
        <f>IF('Auswahl Parameter'!B39=TRUE,N28*'Auswahl Parameter'!$S$39,0)</f>
        <v>#VALUE!</v>
      </c>
    </row>
    <row r="29" spans="1:20" x14ac:dyDescent="0.25">
      <c r="B29" t="str">
        <f>IF('Auswahl Parameter'!B42=TRUE,'Auswahl Parameter'!C42,"(Parameter nicht ausgewählt!)")</f>
        <v>Beleuchtung im Freien (Dämmerung Winter)</v>
      </c>
      <c r="M29" t="s">
        <v>78</v>
      </c>
      <c r="N29" t="str">
        <f>IF(EXACT(L29,'Auswahl Parameter'!O42),'Auswahl Parameter'!R42,IF(EXACT(L29,'Auswahl Parameter'!O43),'Auswahl Parameter'!R43,IF(EXACT(L29,'Auswahl Parameter'!O44),'Auswahl Parameter'!R44,"Wert eingeben")))</f>
        <v>Wert eingeben</v>
      </c>
      <c r="O29" s="6">
        <f>'Auswahl Parameter'!$S$42</f>
        <v>2.2222222222222223E-2</v>
      </c>
      <c r="P29" s="6" t="e">
        <f>IF('Auswahl Parameter'!B42=TRUE,N29*'Auswahl Parameter'!$S$42,0)</f>
        <v>#VALUE!</v>
      </c>
    </row>
    <row r="30" spans="1:20" x14ac:dyDescent="0.25">
      <c r="B30" t="str">
        <f>IF('Auswahl Parameter'!B45=TRUE,'Auswahl Parameter'!C45,"(Parameter nicht ausgewählt!)")</f>
        <v>Sanitäranlagen vorhanden</v>
      </c>
      <c r="M30" t="s">
        <v>78</v>
      </c>
      <c r="N30" t="str">
        <f>IF(EXACT(L30,'Auswahl Parameter'!O45),'Auswahl Parameter'!R45,IF(EXACT(L30,'Auswahl Parameter'!O46),'Auswahl Parameter'!R46,"Wert eingeben"))</f>
        <v>Wert eingeben</v>
      </c>
      <c r="O30" s="6">
        <f>'Auswahl Parameter'!$S$45</f>
        <v>2.2222222222222223E-2</v>
      </c>
      <c r="P30" s="6" t="e">
        <f>IF('Auswahl Parameter'!B45=TRUE,N30*'Auswahl Parameter'!$S$45,0)</f>
        <v>#VALUE!</v>
      </c>
    </row>
    <row r="31" spans="1:20" x14ac:dyDescent="0.25">
      <c r="B31" t="str">
        <f>IF('Auswahl Parameter'!B47=TRUE,'Auswahl Parameter'!C47,"(Parameter nicht ausgewählt!)")</f>
        <v>Büroräume vorhanden</v>
      </c>
      <c r="M31" t="s">
        <v>78</v>
      </c>
      <c r="N31" t="str">
        <f>IF(EXACT(L31,'Auswahl Parameter'!O47),'Auswahl Parameter'!R47,IF(EXACT(L31,'Auswahl Parameter'!O48),'Auswahl Parameter'!R48,"Wert eingeben"))</f>
        <v>Wert eingeben</v>
      </c>
      <c r="O31" s="6">
        <f>'Auswahl Parameter'!$S$47</f>
        <v>2.2222222222222223E-2</v>
      </c>
      <c r="P31" s="6" t="e">
        <f>IF('Auswahl Parameter'!B47=TRUE,N31*'Auswahl Parameter'!$S$47,0)</f>
        <v>#VALUE!</v>
      </c>
    </row>
    <row r="32" spans="1:20" x14ac:dyDescent="0.25">
      <c r="B32" t="str">
        <f>IF('Auswahl Parameter'!B49=TRUE,'Auswahl Parameter'!C49,"(Parameter nicht ausgewählt!)")</f>
        <v>Aufenthaltsräume vorhanden</v>
      </c>
      <c r="M32" t="s">
        <v>78</v>
      </c>
      <c r="N32" t="str">
        <f>IF(EXACT(L32,'Auswahl Parameter'!O49),'Auswahl Parameter'!R49,IF(EXACT(L32,'Auswahl Parameter'!O50),'Auswahl Parameter'!R50,"Wert eingeben"))</f>
        <v>Wert eingeben</v>
      </c>
      <c r="O32" s="6">
        <f>'Auswahl Parameter'!$S$49</f>
        <v>2.2222222222222223E-2</v>
      </c>
      <c r="P32" s="6" t="e">
        <f>IF('Auswahl Parameter'!B49=TRUE,N32*'Auswahl Parameter'!$S$49,0)</f>
        <v>#VALUE!</v>
      </c>
    </row>
    <row r="33" spans="2:16" x14ac:dyDescent="0.25">
      <c r="B33" t="str">
        <f>IF('Auswahl Parameter'!B51=TRUE,'Auswahl Parameter'!C51,"(Parameter nicht ausgewählt!)")</f>
        <v>Stromanschluss vorhanden</v>
      </c>
      <c r="M33" t="s">
        <v>78</v>
      </c>
      <c r="N33" t="str">
        <f>IF(EXACT(L33,'Auswahl Parameter'!O51),'Auswahl Parameter'!R51,IF(EXACT(L33,'Auswahl Parameter'!O52),'Auswahl Parameter'!R52,"Wert eingeben"))</f>
        <v>Wert eingeben</v>
      </c>
      <c r="O33" s="6">
        <f>'Auswahl Parameter'!$S$51</f>
        <v>2.2222222222222223E-2</v>
      </c>
      <c r="P33" s="6" t="e">
        <f>IF('Auswahl Parameter'!B51=TRUE,N33*'Auswahl Parameter'!$S$51,0)</f>
        <v>#VALUE!</v>
      </c>
    </row>
    <row r="34" spans="2:16" x14ac:dyDescent="0.25">
      <c r="B34" t="str">
        <f>IF('Auswahl Parameter'!B53=TRUE,'Auswahl Parameter'!C53,"(Parameter nicht ausgewählt!)")</f>
        <v>Kanalanschluss vorhanden</v>
      </c>
      <c r="M34" t="s">
        <v>78</v>
      </c>
      <c r="N34" t="str">
        <f>IF(EXACT(L34,'Auswahl Parameter'!O53),'Auswahl Parameter'!R53,IF(EXACT(L34,'Auswahl Parameter'!O54),'Auswahl Parameter'!R54,"Wert eingeben"))</f>
        <v>Wert eingeben</v>
      </c>
      <c r="O34" s="6">
        <f>'Auswahl Parameter'!$S$53</f>
        <v>2.2222222222222223E-2</v>
      </c>
      <c r="P34" s="6" t="e">
        <f>IF('Auswahl Parameter'!B53=TRUE,N34*'Auswahl Parameter'!$S$53,0)</f>
        <v>#VALUE!</v>
      </c>
    </row>
    <row r="35" spans="2:16" x14ac:dyDescent="0.25">
      <c r="B35" t="str">
        <f>IF('Auswahl Parameter'!B55=TRUE,'Auswahl Parameter'!C55,"(Parameter nicht ausgewählt!)")</f>
        <v>Wasseranschluss vorhanden</v>
      </c>
      <c r="M35" t="s">
        <v>78</v>
      </c>
      <c r="N35" t="str">
        <f>IF(EXACT(L35,'Auswahl Parameter'!O55),'Auswahl Parameter'!R55,IF(EXACT(L35,'Auswahl Parameter'!O56),'Auswahl Parameter'!R56,"Wert eingeben"))</f>
        <v>Wert eingeben</v>
      </c>
      <c r="O35" s="6">
        <f>'Auswahl Parameter'!$S$55</f>
        <v>2.2222222222222223E-2</v>
      </c>
      <c r="P35" s="6" t="e">
        <f>IF('Auswahl Parameter'!B55=TRUE,N35*'Auswahl Parameter'!$S$55,0)</f>
        <v>#VALUE!</v>
      </c>
    </row>
    <row r="36" spans="2:16" x14ac:dyDescent="0.25">
      <c r="B36" t="str">
        <f>IF('Auswahl Parameter'!B57=TRUE,'Auswahl Parameter'!C57,"(Parameter nicht ausgewählt!)")</f>
        <v>Zufahrt (Asphalt; Feldweg)</v>
      </c>
      <c r="M36" t="s">
        <v>78</v>
      </c>
      <c r="N36" t="str">
        <f>IF(EXACT(L36,'Auswahl Parameter'!O57),'Auswahl Parameter'!R57,IF(EXACT(L36,'Auswahl Parameter'!O58),'Auswahl Parameter'!R58,"Wert eingeben"))</f>
        <v>Wert eingeben</v>
      </c>
      <c r="O36" s="6">
        <f>'Auswahl Parameter'!$S$57</f>
        <v>2.2222222222222223E-2</v>
      </c>
      <c r="P36" s="6" t="e">
        <f>IF('Auswahl Parameter'!B57=TRUE,N36*'Auswahl Parameter'!$S$57,0)</f>
        <v>#VALUE!</v>
      </c>
    </row>
    <row r="37" spans="2:16" x14ac:dyDescent="0.25">
      <c r="B37" t="str">
        <f>IF('Auswahl Parameter'!B59=TRUE,'Auswahl Parameter'!C59,"(Parameter nicht ausgewählt!)")</f>
        <v>Einzäunung vorhanden</v>
      </c>
      <c r="M37" t="s">
        <v>78</v>
      </c>
      <c r="N37" t="str">
        <f>IF(EXACT(L37,'Auswahl Parameter'!O59),'Auswahl Parameter'!R59,IF(EXACT(L37,'Auswahl Parameter'!O60),'Auswahl Parameter'!R60,"Wert eingeben"))</f>
        <v>Wert eingeben</v>
      </c>
      <c r="O37" s="6">
        <f>'Auswahl Parameter'!$S$59</f>
        <v>2.2222222222222223E-2</v>
      </c>
      <c r="P37" s="6" t="e">
        <f>IF('Auswahl Parameter'!B59=TRUE,N37*'Auswahl Parameter'!$S$59,0)</f>
        <v>#VALUE!</v>
      </c>
    </row>
    <row r="38" spans="2:16" x14ac:dyDescent="0.25">
      <c r="B38" t="str">
        <f>IF('Auswahl Parameter'!B61=TRUE,'Auswahl Parameter'!C61,"(Parameter nicht ausgewählt!)")</f>
        <v>Hinweistafeln z.B. Öffnungszeiten, Benützungsbedingungen, Preise, etc. vorhanden</v>
      </c>
      <c r="M38" t="s">
        <v>78</v>
      </c>
      <c r="N38" t="str">
        <f>IF(EXACT(L38,'Auswahl Parameter'!O61),'Auswahl Parameter'!R61,IF(EXACT(L38,'Auswahl Parameter'!O62),'Auswahl Parameter'!R62,"Wert eingeben"))</f>
        <v>Wert eingeben</v>
      </c>
      <c r="O38" s="6">
        <f>'Auswahl Parameter'!$S$61</f>
        <v>2.2222222222222223E-2</v>
      </c>
      <c r="P38" s="6" t="e">
        <f>IF('Auswahl Parameter'!B61=TRUE,N38*'Auswahl Parameter'!$S$61,0)</f>
        <v>#VALUE!</v>
      </c>
    </row>
    <row r="39" spans="2:16" x14ac:dyDescent="0.25">
      <c r="B39" t="str">
        <f>IF('Auswahl Parameter'!B63=TRUE,'Auswahl Parameter'!C63,"(Parameter nicht ausgewählt!)")</f>
        <v>Wiegeeinrichtung vorhanden</v>
      </c>
      <c r="M39" t="s">
        <v>78</v>
      </c>
      <c r="N39" t="str">
        <f>IF(EXACT(L39,'Auswahl Parameter'!O63),'Auswahl Parameter'!R63,IF(EXACT(L39,'Auswahl Parameter'!O64),'Auswahl Parameter'!R64,"Wert eingeben"))</f>
        <v>Wert eingeben</v>
      </c>
      <c r="O39" s="6">
        <f>'Auswahl Parameter'!$S$63</f>
        <v>2.2222222222222223E-2</v>
      </c>
      <c r="P39" s="6" t="e">
        <f>IF('Auswahl Parameter'!B63=TRUE,N39*'Auswahl Parameter'!$S$63,0)</f>
        <v>#VALUE!</v>
      </c>
    </row>
    <row r="40" spans="2:16" x14ac:dyDescent="0.25">
      <c r="B40" t="str">
        <f>IF('Auswahl Parameter'!B65=TRUE,'Auswahl Parameter'!C65,"(Parameter nicht ausgewählt!)")</f>
        <v>Öffnungszeiten während Normalarbeitszeit (Mo.-Fr. 8:00-16:00)</v>
      </c>
      <c r="M40" t="s">
        <v>80</v>
      </c>
      <c r="N40" s="30">
        <f>IF(L40&gt;=G14*'Auswahl Parameter'!P65/60/52,'Auswahl Parameter'!R65,IF(L40&gt;=G14*'Auswahl Parameter'!P66/60/52,'Auswahl Parameter'!R66,IF(L40&gt;=G14*'Auswahl Parameter'!P67/60/52,'Auswahl Parameter'!R67,IF(L40&lt;G14*'Auswahl Parameter'!P68/60/52,'Auswahl Parameter'!R68,"Wert eingeben"))))</f>
        <v>1</v>
      </c>
      <c r="O40" s="6">
        <f>'Auswahl Parameter'!$S$65</f>
        <v>2.2222222222222223E-2</v>
      </c>
      <c r="P40" s="6">
        <f>IF('Auswahl Parameter'!B65=TRUE,N40*'Auswahl Parameter'!$S$65,0)</f>
        <v>2.2222222222222223E-2</v>
      </c>
    </row>
    <row r="41" spans="2:16" x14ac:dyDescent="0.25">
      <c r="B41" t="str">
        <f>IF('Auswahl Parameter'!B69=TRUE,'Auswahl Parameter'!C69,"(Parameter nicht ausgewählt!)")</f>
        <v>Öffnungszeiten außerhalb Normalarbeitszeit (Sa. oder Abends nach 16:00 Uhr)</v>
      </c>
      <c r="M41" t="s">
        <v>80</v>
      </c>
      <c r="N41" s="30">
        <f>IF(L41&gt;=G14*'Auswahl Parameter'!P69/60/52,'Auswahl Parameter'!R69,IF(L41&gt;=G14*'Auswahl Parameter'!P70/60/52,'Auswahl Parameter'!R70,IF(L41&gt;=G14*'Auswahl Parameter'!P71/60/52,'Auswahl Parameter'!R71,IF(L41&lt;G14*'Auswahl Parameter'!P72/60/52,'Auswahl Parameter'!R72,"Wert eingeben"))))</f>
        <v>1</v>
      </c>
      <c r="O41" s="6">
        <f>'Auswahl Parameter'!$S$69</f>
        <v>2.2222222222222223E-2</v>
      </c>
      <c r="P41" s="6">
        <f>IF('Auswahl Parameter'!B69=TRUE,N41*'Auswahl Parameter'!$S$69,0)</f>
        <v>2.2222222222222223E-2</v>
      </c>
    </row>
    <row r="42" spans="2:16" x14ac:dyDescent="0.25">
      <c r="B42" t="str">
        <f>IF('Auswahl Parameter'!B73=TRUE,'Auswahl Parameter'!C73,"(Parameter nicht ausgewählt!)")</f>
        <v>geschultes Personal</v>
      </c>
      <c r="M42" t="s">
        <v>78</v>
      </c>
      <c r="N42" t="str">
        <f>IF(EXACT(L42,'Auswahl Parameter'!O73),'Auswahl Parameter'!R73,IF(EXACT(L42,'Auswahl Parameter'!O74),'Auswahl Parameter'!R74,"Wert eingeben"))</f>
        <v>Wert eingeben</v>
      </c>
      <c r="O42" s="6">
        <f>'Auswahl Parameter'!$S$73</f>
        <v>2.2222222222222223E-2</v>
      </c>
      <c r="P42" s="6" t="e">
        <f>IF('Auswahl Parameter'!B73=TRUE,N42*'Auswahl Parameter'!$S$73,0)</f>
        <v>#VALUE!</v>
      </c>
    </row>
    <row r="43" spans="2:16" x14ac:dyDescent="0.25">
      <c r="B43" t="str">
        <f>IF('Auswahl Parameter'!B75=TRUE,'Auswahl Parameter'!C75,"(Parameter nicht ausgewählt!)")</f>
        <v>ausreichend Parkplätze vorhanden</v>
      </c>
      <c r="M43" t="s">
        <v>78</v>
      </c>
      <c r="N43" t="str">
        <f>IF(EXACT(L43,'Auswahl Parameter'!O75),'Auswahl Parameter'!R75,IF(EXACT(L43,'Auswahl Parameter'!O76),'Auswahl Parameter'!R76,"Wert eingeben"))</f>
        <v>Wert eingeben</v>
      </c>
      <c r="O43" s="6">
        <f>'Auswahl Parameter'!$S$75</f>
        <v>2.2222222222222223E-2</v>
      </c>
      <c r="P43" s="6" t="e">
        <f>IF('Auswahl Parameter'!B75=TRUE,N43*'Auswahl Parameter'!$S$75,0)</f>
        <v>#VALUE!</v>
      </c>
    </row>
    <row r="44" spans="2:16" x14ac:dyDescent="0.25">
      <c r="B44" t="str">
        <f>IF('Auswahl Parameter'!B77=TRUE,'Auswahl Parameter'!C77,"(Parameter nicht ausgewählt!)")</f>
        <v>Barrierefreiheit</v>
      </c>
      <c r="M44" t="s">
        <v>78</v>
      </c>
      <c r="N44" t="str">
        <f>IF(EXACT(L44,'Auswahl Parameter'!O77),'Auswahl Parameter'!R77,IF(EXACT(L44,'Auswahl Parameter'!O78),'Auswahl Parameter'!R78,"Wert eingeben"))</f>
        <v>Wert eingeben</v>
      </c>
      <c r="O44" s="6">
        <f>'Auswahl Parameter'!$S$77</f>
        <v>2.2222222222222223E-2</v>
      </c>
      <c r="P44" s="6" t="e">
        <f>IF('Auswahl Parameter'!B77=TRUE,N44*'Auswahl Parameter'!$S$77,0)</f>
        <v>#VALUE!</v>
      </c>
    </row>
    <row r="45" spans="2:16" x14ac:dyDescent="0.25">
      <c r="B45" t="str">
        <f>IF('Auswahl Parameter'!B79=TRUE,'Auswahl Parameter'!C79,"(Parameter nicht ausgewählt!)")</f>
        <v>Webseite (auch barrierefrei)</v>
      </c>
      <c r="M45" t="s">
        <v>78</v>
      </c>
      <c r="N45" t="str">
        <f>IF(EXACT(L45,'Auswahl Parameter'!O79),'Auswahl Parameter'!R79,IF(EXACT(L45,'Auswahl Parameter'!O80),'Auswahl Parameter'!R80,"Wert eingeben"))</f>
        <v>Wert eingeben</v>
      </c>
      <c r="O45" s="6">
        <f>'Auswahl Parameter'!$S$79</f>
        <v>2.2222222222222223E-2</v>
      </c>
      <c r="P45" s="6" t="e">
        <f>IF('Auswahl Parameter'!B79=TRUE,N45*'Auswahl Parameter'!$S$79,0)</f>
        <v>#VALUE!</v>
      </c>
    </row>
    <row r="46" spans="2:16" x14ac:dyDescent="0.25">
      <c r="B46" t="str">
        <f>IF('Auswahl Parameter'!B81=TRUE,'Auswahl Parameter'!C81,"(Parameter nicht ausgewählt!)")</f>
        <v>eZugang (z.B. eCard Zutritt, Video, etc.)</v>
      </c>
      <c r="M46" t="s">
        <v>78</v>
      </c>
      <c r="N46" t="str">
        <f>IF(EXACT(L46,'Auswahl Parameter'!O81),'Auswahl Parameter'!R81,IF(EXACT(L46,'Auswahl Parameter'!O82),'Auswahl Parameter'!R82,"Wert eingeben"))</f>
        <v>Wert eingeben</v>
      </c>
      <c r="O46" s="6">
        <f>'Auswahl Parameter'!$S$81</f>
        <v>2.2222222222222223E-2</v>
      </c>
      <c r="P46" s="6" t="e">
        <f>IF('Auswahl Parameter'!B81=TRUE,N46*'Auswahl Parameter'!$S$81,0)</f>
        <v>#VALUE!</v>
      </c>
    </row>
    <row r="47" spans="2:16" x14ac:dyDescent="0.25">
      <c r="O47" s="6"/>
      <c r="P47" s="6"/>
    </row>
    <row r="48" spans="2:16" x14ac:dyDescent="0.25">
      <c r="O48" s="6"/>
      <c r="P48" s="6"/>
    </row>
    <row r="49" spans="2:16" x14ac:dyDescent="0.25">
      <c r="B49" s="1" t="s">
        <v>21</v>
      </c>
      <c r="O49" s="6"/>
      <c r="P49" s="6"/>
    </row>
    <row r="50" spans="2:16" x14ac:dyDescent="0.25">
      <c r="B50" t="str">
        <f>IF('Auswahl Parameter'!B85=TRUE,'Auswahl Parameter'!C85,"(Parameter nicht ausgewählt!)")</f>
        <v>Problemstoffe</v>
      </c>
      <c r="M50" t="s">
        <v>78</v>
      </c>
      <c r="N50" t="str">
        <f>IF(EXACT(L50,'Auswahl Parameter'!O85),'Auswahl Parameter'!R85,IF(EXACT(L50,'Auswahl Parameter'!O86),'Auswahl Parameter'!R86,"Wert eingeben"))</f>
        <v>Wert eingeben</v>
      </c>
      <c r="O50" s="6">
        <f>'Auswahl Parameter'!$S$85</f>
        <v>2.2222222222222223E-2</v>
      </c>
      <c r="P50" s="6" t="e">
        <f>IF('Auswahl Parameter'!B85=TRUE,N50*'Auswahl Parameter'!$S$85,0)</f>
        <v>#VALUE!</v>
      </c>
    </row>
    <row r="51" spans="2:16" x14ac:dyDescent="0.25">
      <c r="B51" t="str">
        <f>IF('Auswahl Parameter'!B87=TRUE,'Auswahl Parameter'!C87,"(Parameter nicht ausgewählt!)")</f>
        <v>Batterien</v>
      </c>
      <c r="M51" t="s">
        <v>78</v>
      </c>
      <c r="N51" t="str">
        <f>IF(EXACT(L51,'Auswahl Parameter'!O87),'Auswahl Parameter'!R87,IF(EXACT(L51,'Auswahl Parameter'!O88),'Auswahl Parameter'!R88,"Wert eingeben"))</f>
        <v>Wert eingeben</v>
      </c>
      <c r="O51" s="6">
        <f>'Auswahl Parameter'!$S$87</f>
        <v>2.2222222222222223E-2</v>
      </c>
      <c r="P51" s="6" t="e">
        <f>IF('Auswahl Parameter'!B87=TRUE,N51*'Auswahl Parameter'!$S$87,0)</f>
        <v>#VALUE!</v>
      </c>
    </row>
    <row r="52" spans="2:16" x14ac:dyDescent="0.25">
      <c r="B52" t="str">
        <f>IF('Auswahl Parameter'!B89=TRUE,'Auswahl Parameter'!C89,"(Parameter nicht ausgewählt!)")</f>
        <v>Li-Batterien (Lager)</v>
      </c>
      <c r="M52" t="s">
        <v>78</v>
      </c>
      <c r="N52" t="str">
        <f>IF(EXACT(L52,'Auswahl Parameter'!O89),'Auswahl Parameter'!R89,IF(EXACT(L52,'Auswahl Parameter'!O90),'Auswahl Parameter'!R90,"Wert eingeben"))</f>
        <v>Wert eingeben</v>
      </c>
      <c r="O52" s="6">
        <f>'Auswahl Parameter'!$S$89</f>
        <v>2.2222222222222223E-2</v>
      </c>
      <c r="P52" s="6" t="e">
        <f>IF('Auswahl Parameter'!B89=TRUE,N52*'Auswahl Parameter'!$S$89,0)</f>
        <v>#VALUE!</v>
      </c>
    </row>
    <row r="53" spans="2:16" x14ac:dyDescent="0.25">
      <c r="B53" t="str">
        <f>IF('Auswahl Parameter'!B91=TRUE,'Auswahl Parameter'!C91,"(Parameter nicht ausgewählt!)")</f>
        <v>Altmetalle (Schrott; Kfz Wracks)</v>
      </c>
      <c r="M53" t="s">
        <v>78</v>
      </c>
      <c r="N53" t="str">
        <f>IF(EXACT(L53,'Auswahl Parameter'!O91),'Auswahl Parameter'!R91,IF(EXACT(L53,'Auswahl Parameter'!O92),'Auswahl Parameter'!R92,"Wert eingeben"))</f>
        <v>Wert eingeben</v>
      </c>
      <c r="O53" s="6">
        <f>'Auswahl Parameter'!$S$91</f>
        <v>2.2222222222222223E-2</v>
      </c>
      <c r="P53" s="6" t="e">
        <f>IF('Auswahl Parameter'!B91=TRUE,N53*'Auswahl Parameter'!$S$91,0)</f>
        <v>#VALUE!</v>
      </c>
    </row>
    <row r="54" spans="2:16" x14ac:dyDescent="0.25">
      <c r="B54" t="str">
        <f>IF('Auswahl Parameter'!B93=TRUE,'Auswahl Parameter'!C93,"(Parameter nicht ausgewählt!)")</f>
        <v>Holz (behandeltes Holz, unbehandeltes Holz)</v>
      </c>
      <c r="M54" t="s">
        <v>78</v>
      </c>
      <c r="N54" t="str">
        <f>IF(EXACT(L54,'Auswahl Parameter'!O93),'Auswahl Parameter'!R93,IF(EXACT(L54,'Auswahl Parameter'!O94),'Auswahl Parameter'!R94,"Wert eingeben"))</f>
        <v>Wert eingeben</v>
      </c>
      <c r="O54" s="6">
        <f>'Auswahl Parameter'!$S$93</f>
        <v>2.2222222222222223E-2</v>
      </c>
      <c r="P54" s="6" t="e">
        <f>IF('Auswahl Parameter'!B93=TRUE,N54*'Auswahl Parameter'!$S$93,0)</f>
        <v>#VALUE!</v>
      </c>
    </row>
    <row r="55" spans="2:16" x14ac:dyDescent="0.25">
      <c r="B55" t="str">
        <f>IF('Auswahl Parameter'!B95=TRUE,'Auswahl Parameter'!C95,"(Parameter nicht ausgewählt!)")</f>
        <v>Grünschnitt</v>
      </c>
      <c r="M55" t="s">
        <v>78</v>
      </c>
      <c r="N55" t="str">
        <f>IF(EXACT(L55,'Auswahl Parameter'!O95),'Auswahl Parameter'!R95,IF(EXACT(L55,'Auswahl Parameter'!O96),'Auswahl Parameter'!R96,"Wert eingeben"))</f>
        <v>Wert eingeben</v>
      </c>
      <c r="O55" s="6">
        <f>'Auswahl Parameter'!$S$95</f>
        <v>2.2222222222222223E-2</v>
      </c>
      <c r="P55" s="6" t="e">
        <f>IF('Auswahl Parameter'!B95=TRUE,N55*'Auswahl Parameter'!$S$95,0)</f>
        <v>#VALUE!</v>
      </c>
    </row>
    <row r="56" spans="2:16" x14ac:dyDescent="0.25">
      <c r="B56" t="str">
        <f>IF('Auswahl Parameter'!B97=TRUE,'Auswahl Parameter'!C97,"(Parameter nicht ausgewählt!)")</f>
        <v>Strauchschnitt</v>
      </c>
      <c r="M56" t="s">
        <v>78</v>
      </c>
      <c r="N56" t="str">
        <f>IF(EXACT(L56,'Auswahl Parameter'!O97),'Auswahl Parameter'!R97,IF(EXACT(L56,'Auswahl Parameter'!O98),'Auswahl Parameter'!R98,"Wert eingeben"))</f>
        <v>Wert eingeben</v>
      </c>
      <c r="O56" s="6">
        <f>'Auswahl Parameter'!$S$97</f>
        <v>2.2222222222222223E-2</v>
      </c>
      <c r="P56" s="6" t="e">
        <f>IF('Auswahl Parameter'!B97=TRUE,N56*'Auswahl Parameter'!$S$97,0)</f>
        <v>#VALUE!</v>
      </c>
    </row>
    <row r="57" spans="2:16" x14ac:dyDescent="0.25">
      <c r="B57" t="str">
        <f>IF('Auswahl Parameter'!B99=TRUE,'Auswahl Parameter'!C99,"(Parameter nicht ausgewählt!)")</f>
        <v>Biogene Abfälle (Nassfraktion, Trockenfraktion)</v>
      </c>
      <c r="M57" t="s">
        <v>78</v>
      </c>
      <c r="N57" t="str">
        <f>IF(EXACT(L57,'Auswahl Parameter'!O99),'Auswahl Parameter'!R99,IF(EXACT(L57,'Auswahl Parameter'!O100),'Auswahl Parameter'!R100,"Wert eingeben"))</f>
        <v>Wert eingeben</v>
      </c>
      <c r="O57" s="6">
        <f>'Auswahl Parameter'!$S$99</f>
        <v>2.2222222222222223E-2</v>
      </c>
      <c r="P57" s="6" t="e">
        <f>IF('Auswahl Parameter'!B99=TRUE,N57*'Auswahl Parameter'!$S$99,0)</f>
        <v>#VALUE!</v>
      </c>
    </row>
    <row r="58" spans="2:16" x14ac:dyDescent="0.25">
      <c r="B58" t="str">
        <f>IF('Auswahl Parameter'!B101=TRUE,'Auswahl Parameter'!C101,"(Parameter nicht ausgewählt!)")</f>
        <v>Alttextilien</v>
      </c>
      <c r="M58" t="s">
        <v>78</v>
      </c>
      <c r="N58" t="str">
        <f>IF(EXACT(L58,'Auswahl Parameter'!O101),'Auswahl Parameter'!R101,IF(EXACT(L58,'Auswahl Parameter'!O102),'Auswahl Parameter'!R102,"Wert eingeben"))</f>
        <v>Wert eingeben</v>
      </c>
      <c r="O58" s="6">
        <f>'Auswahl Parameter'!$S$101</f>
        <v>2.2222222222222223E-2</v>
      </c>
      <c r="P58" s="6" t="e">
        <f>IF('Auswahl Parameter'!B101=TRUE,N58*'Auswahl Parameter'!$S$101,0)</f>
        <v>#VALUE!</v>
      </c>
    </row>
    <row r="59" spans="2:16" x14ac:dyDescent="0.25">
      <c r="B59" t="str">
        <f>IF('Auswahl Parameter'!B103=TRUE,'Auswahl Parameter'!C103,"(Parameter nicht ausgewählt!)")</f>
        <v>Altreifen</v>
      </c>
      <c r="M59" t="s">
        <v>78</v>
      </c>
      <c r="N59" t="str">
        <f>IF(EXACT(L59,'Auswahl Parameter'!O103),'Auswahl Parameter'!R103,IF(EXACT(L59,'Auswahl Parameter'!O104),'Auswahl Parameter'!R104,"Wert eingeben"))</f>
        <v>Wert eingeben</v>
      </c>
      <c r="O59" s="6">
        <f>'Auswahl Parameter'!$S$103</f>
        <v>2.2222222222222223E-2</v>
      </c>
      <c r="P59" s="6" t="e">
        <f>IF('Auswahl Parameter'!B103=TRUE,N59*'Auswahl Parameter'!$S$103,0)</f>
        <v>#VALUE!</v>
      </c>
    </row>
    <row r="60" spans="2:16" x14ac:dyDescent="0.25">
      <c r="B60" t="str">
        <f>IF('Auswahl Parameter'!B105=TRUE,'Auswahl Parameter'!C105,"(Parameter nicht ausgewählt!)")</f>
        <v>Baurestmassen</v>
      </c>
      <c r="M60" t="s">
        <v>78</v>
      </c>
      <c r="N60" t="str">
        <f>IF(EXACT(L60,'Auswahl Parameter'!O105),'Auswahl Parameter'!R105,IF(EXACT(L60,'Auswahl Parameter'!O106),'Auswahl Parameter'!R106,"Wert eingeben"))</f>
        <v>Wert eingeben</v>
      </c>
      <c r="O60" s="6">
        <f>'Auswahl Parameter'!$S$105</f>
        <v>2.2222222222222223E-2</v>
      </c>
      <c r="P60" s="6" t="e">
        <f>IF('Auswahl Parameter'!B105=TRUE,N60*'Auswahl Parameter'!$S$105,0)</f>
        <v>#VALUE!</v>
      </c>
    </row>
    <row r="61" spans="2:16" x14ac:dyDescent="0.25">
      <c r="B61" t="str">
        <f>IF('Auswahl Parameter'!B107=TRUE,'Auswahl Parameter'!C107,"(Parameter nicht ausgewählt!)")</f>
        <v>Sperrmüll</v>
      </c>
      <c r="M61" t="s">
        <v>78</v>
      </c>
      <c r="N61" t="str">
        <f>IF(EXACT(L61,'Auswahl Parameter'!O107),'Auswahl Parameter'!R107,IF(EXACT(L61,'Auswahl Parameter'!O108),'Auswahl Parameter'!R108,"Wert eingeben"))</f>
        <v>Wert eingeben</v>
      </c>
      <c r="O61" s="6">
        <f>'Auswahl Parameter'!$S$107</f>
        <v>2.2222222222222223E-2</v>
      </c>
      <c r="P61" s="6" t="e">
        <f>IF('Auswahl Parameter'!B107=TRUE,N61*'Auswahl Parameter'!$S$107,0)</f>
        <v>#VALUE!</v>
      </c>
    </row>
    <row r="62" spans="2:16" x14ac:dyDescent="0.25">
      <c r="B62" t="str">
        <f>IF('Auswahl Parameter'!B109=TRUE,'Auswahl Parameter'!C109,"(Parameter nicht ausgewählt!)")</f>
        <v>Elektrogeräte</v>
      </c>
      <c r="M62" t="s">
        <v>78</v>
      </c>
      <c r="N62" t="str">
        <f>IF(EXACT(L62,'Auswahl Parameter'!O109),'Auswahl Parameter'!R109,IF(EXACT(L62,'Auswahl Parameter'!O110),'Auswahl Parameter'!R110,"Wert eingeben"))</f>
        <v>Wert eingeben</v>
      </c>
      <c r="O62" s="6">
        <f>'Auswahl Parameter'!$S$109</f>
        <v>2.2222222222222223E-2</v>
      </c>
      <c r="P62" s="6" t="e">
        <f>IF('Auswahl Parameter'!B109=TRUE,N62*'Auswahl Parameter'!$S$109,0)</f>
        <v>#VALUE!</v>
      </c>
    </row>
    <row r="63" spans="2:16" x14ac:dyDescent="0.25">
      <c r="B63" t="str">
        <f>IF('Auswahl Parameter'!B111=TRUE,'Auswahl Parameter'!C111,"(Parameter nicht ausgewählt!)")</f>
        <v>Verpackungen</v>
      </c>
      <c r="M63" t="s">
        <v>78</v>
      </c>
      <c r="N63" t="str">
        <f>IF(EXACT(L63,'Auswahl Parameter'!O111),'Auswahl Parameter'!R111,IF(EXACT(L63,'Auswahl Parameter'!O112),'Auswahl Parameter'!R112,"Wert eingeben"))</f>
        <v>Wert eingeben</v>
      </c>
      <c r="O63" s="6">
        <f>'Auswahl Parameter'!$S$111</f>
        <v>2.2222222222222223E-2</v>
      </c>
      <c r="P63" s="6" t="e">
        <f>IF('Auswahl Parameter'!B111=TRUE,N63*'Auswahl Parameter'!$S$111,0)</f>
        <v>#VALUE!</v>
      </c>
    </row>
    <row r="64" spans="2:16" x14ac:dyDescent="0.25">
      <c r="B64" t="str">
        <f>IF('Auswahl Parameter'!B113=TRUE,'Auswahl Parameter'!C113,"(Parameter nicht ausgewählt!)")</f>
        <v>Altspeisefett</v>
      </c>
      <c r="M64" t="s">
        <v>78</v>
      </c>
      <c r="N64" t="str">
        <f>IF(EXACT(L64,'Auswahl Parameter'!O113),'Auswahl Parameter'!R113,IF(EXACT(L64,'Auswahl Parameter'!O114),'Auswahl Parameter'!R114,"Wert eingeben"))</f>
        <v>Wert eingeben</v>
      </c>
      <c r="O64" s="6">
        <f>'Auswahl Parameter'!$S$113</f>
        <v>2.2222222222222223E-2</v>
      </c>
      <c r="P64" s="6" t="e">
        <f>IF('Auswahl Parameter'!B113=TRUE,N64*'Auswahl Parameter'!$S$113,0)</f>
        <v>#VALUE!</v>
      </c>
    </row>
    <row r="65" spans="2:17" x14ac:dyDescent="0.25">
      <c r="B65" t="str">
        <f>IF('Auswahl Parameter'!B115=TRUE,'Auswahl Parameter'!C115,"(Parameter nicht ausgewählt!)")</f>
        <v>Karton</v>
      </c>
      <c r="M65" t="s">
        <v>78</v>
      </c>
      <c r="N65" t="str">
        <f>IF(EXACT(L65,'Auswahl Parameter'!O115),'Auswahl Parameter'!R115,IF(EXACT(L65,'Auswahl Parameter'!O116),'Auswahl Parameter'!R116,"Wert eingeben"))</f>
        <v>Wert eingeben</v>
      </c>
      <c r="O65" s="6">
        <f>'Auswahl Parameter'!$S$115</f>
        <v>2.2222222222222223E-2</v>
      </c>
      <c r="P65" s="6" t="e">
        <f>IF('Auswahl Parameter'!B115=TRUE,N65*'Auswahl Parameter'!$S$115,0)</f>
        <v>#VALUE!</v>
      </c>
    </row>
    <row r="66" spans="2:17" x14ac:dyDescent="0.25">
      <c r="B66" t="str">
        <f>IF('Auswahl Parameter'!B117=TRUE,'Auswahl Parameter'!C117,"(Parameter nicht ausgewählt!)")</f>
        <v>Dämmstoffe</v>
      </c>
      <c r="M66" t="s">
        <v>78</v>
      </c>
      <c r="N66" t="str">
        <f>IF(EXACT(L66,'Auswahl Parameter'!O117),'Auswahl Parameter'!R117,IF(EXACT(L66,'Auswahl Parameter'!O118),'Auswahl Parameter'!R118,"Wert eingeben"))</f>
        <v>Wert eingeben</v>
      </c>
      <c r="O66" s="6">
        <f>'Auswahl Parameter'!$S$117</f>
        <v>2.2222222222222223E-2</v>
      </c>
      <c r="P66" s="6" t="e">
        <f>IF('Auswahl Parameter'!B117=TRUE,N66*'Auswahl Parameter'!$S$117,0)</f>
        <v>#VALUE!</v>
      </c>
    </row>
    <row r="67" spans="2:17" ht="15.75" thickBot="1" x14ac:dyDescent="0.3">
      <c r="B67" t="str">
        <f>IF('Auswahl Parameter'!B119=TRUE,'Auswahl Parameter'!C119,"(Parameter nicht ausgewählt!)")</f>
        <v>Altglas</v>
      </c>
      <c r="M67" t="s">
        <v>78</v>
      </c>
      <c r="N67" t="str">
        <f>IF(EXACT(L67,'Auswahl Parameter'!O119),'Auswahl Parameter'!R119,IF(EXACT(L67,'Auswahl Parameter'!O120),'Auswahl Parameter'!R120,"Wert eingeben"))</f>
        <v>Wert eingeben</v>
      </c>
      <c r="O67" s="6">
        <f>'Auswahl Parameter'!$S$119</f>
        <v>2.2222222222222223E-2</v>
      </c>
      <c r="P67" s="6" t="e">
        <f>IF('Auswahl Parameter'!B119=TRUE,N67*'Auswahl Parameter'!$S$119,0)</f>
        <v>#VALUE!</v>
      </c>
    </row>
    <row r="68" spans="2:17" ht="15.75" thickBot="1" x14ac:dyDescent="0.3">
      <c r="O68" s="6">
        <f>'Auswahl Parameter'!$S$120</f>
        <v>0.99999999999999978</v>
      </c>
      <c r="P68" s="33" t="e">
        <f>SUM(P20:P67)</f>
        <v>#DIV/0!</v>
      </c>
      <c r="Q68" s="7" t="e">
        <f>'Auswahl Parameter'!T120</f>
        <v>#DIV/0!</v>
      </c>
    </row>
    <row r="69" spans="2:17" x14ac:dyDescent="0.25">
      <c r="O69" s="6"/>
    </row>
    <row r="70" spans="2:17" x14ac:dyDescent="0.25">
      <c r="O70" s="6"/>
    </row>
    <row r="71" spans="2:17" x14ac:dyDescent="0.25">
      <c r="O71" s="6"/>
    </row>
    <row r="72" spans="2:17" x14ac:dyDescent="0.25">
      <c r="O72" s="6"/>
    </row>
    <row r="73" spans="2:17" x14ac:dyDescent="0.25">
      <c r="O73" s="6"/>
    </row>
    <row r="74" spans="2:17" x14ac:dyDescent="0.25">
      <c r="O74" s="6"/>
    </row>
    <row r="75" spans="2:17" x14ac:dyDescent="0.25">
      <c r="O75" s="6"/>
    </row>
    <row r="76" spans="2:17" x14ac:dyDescent="0.25">
      <c r="O76" s="6"/>
    </row>
    <row r="77" spans="2:17" x14ac:dyDescent="0.25">
      <c r="O77" s="6"/>
    </row>
    <row r="78" spans="2:17" x14ac:dyDescent="0.25">
      <c r="O78" s="6"/>
    </row>
    <row r="79" spans="2:17" x14ac:dyDescent="0.25">
      <c r="O79" s="6"/>
    </row>
    <row r="80" spans="2:17" x14ac:dyDescent="0.25">
      <c r="O80" s="6"/>
    </row>
    <row r="81" spans="15:15" x14ac:dyDescent="0.25">
      <c r="O81" s="6"/>
    </row>
    <row r="82" spans="15:15" x14ac:dyDescent="0.25">
      <c r="O82" s="6"/>
    </row>
    <row r="83" spans="15:15" x14ac:dyDescent="0.25">
      <c r="O83" s="6"/>
    </row>
    <row r="84" spans="15:15" x14ac:dyDescent="0.25">
      <c r="O84" s="6"/>
    </row>
    <row r="85" spans="15:15" x14ac:dyDescent="0.25">
      <c r="O85" s="6"/>
    </row>
    <row r="86" spans="15:15" x14ac:dyDescent="0.25">
      <c r="O86" s="6"/>
    </row>
    <row r="87" spans="15:15" x14ac:dyDescent="0.25">
      <c r="O87" s="6"/>
    </row>
    <row r="88" spans="15:15" x14ac:dyDescent="0.25">
      <c r="O88" s="6"/>
    </row>
    <row r="89" spans="15:15" x14ac:dyDescent="0.25">
      <c r="O89" s="6"/>
    </row>
    <row r="90" spans="15:15" x14ac:dyDescent="0.25">
      <c r="O90" s="6"/>
    </row>
    <row r="91" spans="15:15" x14ac:dyDescent="0.25">
      <c r="O91" s="6"/>
    </row>
  </sheetData>
  <conditionalFormatting sqref="P68">
    <cfRule type="cellIs" dxfId="44" priority="13" operator="between">
      <formula>0.9</formula>
      <formula>0.95</formula>
    </cfRule>
    <cfRule type="cellIs" dxfId="43" priority="14" operator="greaterThan">
      <formula>0.95</formula>
    </cfRule>
    <cfRule type="cellIs" dxfId="42" priority="15" operator="between">
      <formula>0.8</formula>
      <formula>0.9</formula>
    </cfRule>
    <cfRule type="cellIs" dxfId="41" priority="16" operator="between">
      <formula>0.7</formula>
      <formula>0.8</formula>
    </cfRule>
    <cfRule type="cellIs" dxfId="40" priority="17" operator="between">
      <formula>0.6</formula>
      <formula>0.7</formula>
    </cfRule>
    <cfRule type="cellIs" dxfId="39" priority="18" operator="between">
      <formula>0.5</formula>
      <formula>0.6</formula>
    </cfRule>
    <cfRule type="cellIs" dxfId="38" priority="19" operator="lessThan">
      <formula>0.5</formula>
    </cfRule>
  </conditionalFormatting>
  <conditionalFormatting sqref="B20:B28">
    <cfRule type="containsText" dxfId="37" priority="11" operator="containsText" text="(Parameter nicht ausgewählt!)">
      <formula>NOT(ISERROR(SEARCH("(Parameter nicht ausgewählt!)",B20)))</formula>
    </cfRule>
  </conditionalFormatting>
  <conditionalFormatting sqref="B29:B46">
    <cfRule type="containsText" dxfId="36" priority="9" operator="containsText" text="(Parameter nicht ausgewählt!)">
      <formula>NOT(ISERROR(SEARCH("(Parameter nicht ausgewählt!)",B29)))</formula>
    </cfRule>
  </conditionalFormatting>
  <conditionalFormatting sqref="B50:B67">
    <cfRule type="containsText" dxfId="35" priority="8" operator="containsText" text="(Parameter nicht ausgewählt!)">
      <formula>NOT(ISERROR(SEARCH("(Parameter nicht ausgewählt!)",B50)))</formula>
    </cfRule>
  </conditionalFormatting>
  <conditionalFormatting sqref="Q68">
    <cfRule type="containsText" dxfId="34" priority="1" operator="containsText" text="Kategorie A +">
      <formula>NOT(ISERROR(SEARCH("Kategorie A +",Q68)))</formula>
    </cfRule>
    <cfRule type="containsText" dxfId="33" priority="2" operator="containsText" text="Kategorie A">
      <formula>NOT(ISERROR(SEARCH("Kategorie A",Q68)))</formula>
    </cfRule>
    <cfRule type="containsText" dxfId="32" priority="3" operator="containsText" text="Kategorie B">
      <formula>NOT(ISERROR(SEARCH("Kategorie B",Q68)))</formula>
    </cfRule>
    <cfRule type="containsText" dxfId="31" priority="4" operator="containsText" text="Kategorie C">
      <formula>NOT(ISERROR(SEARCH("Kategorie C",Q68)))</formula>
    </cfRule>
    <cfRule type="containsText" dxfId="30" priority="5" operator="containsText" text="Kategorie D">
      <formula>NOT(ISERROR(SEARCH("Kategorie D",Q68)))</formula>
    </cfRule>
    <cfRule type="containsText" dxfId="29" priority="6" operator="containsText" text="Kategorie E">
      <formula>NOT(ISERROR(SEARCH("Kategorie E",Q68)))</formula>
    </cfRule>
    <cfRule type="containsText" dxfId="28" priority="7" operator="containsText" text="Kategorie F">
      <formula>NOT(ISERROR(SEARCH("Kategorie F",Q68)))</formula>
    </cfRule>
  </conditionalFormatting>
  <dataValidations count="2">
    <dataValidation type="custom" allowBlank="1" showInputMessage="1" showErrorMessage="1" sqref="P11">
      <formula1>N11&lt;&gt;"a"</formula1>
    </dataValidation>
    <dataValidation type="list" allowBlank="1" showInputMessage="1" showErrorMessage="1" sqref="L50">
      <formula1>IF(B85=TRUE,O85:O86)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304800</xdr:colOff>
                    <xdr:row>18</xdr:row>
                    <xdr:rowOff>133350</xdr:rowOff>
                  </from>
                  <to>
                    <xdr:col>0</xdr:col>
                    <xdr:colOff>542925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0</xdr:col>
                    <xdr:colOff>304800</xdr:colOff>
                    <xdr:row>19</xdr:row>
                    <xdr:rowOff>171450</xdr:rowOff>
                  </from>
                  <to>
                    <xdr:col>0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0</xdr:col>
                    <xdr:colOff>304800</xdr:colOff>
                    <xdr:row>20</xdr:row>
                    <xdr:rowOff>171450</xdr:rowOff>
                  </from>
                  <to>
                    <xdr:col>0</xdr:col>
                    <xdr:colOff>504825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0</xdr:col>
                    <xdr:colOff>304800</xdr:colOff>
                    <xdr:row>21</xdr:row>
                    <xdr:rowOff>171450</xdr:rowOff>
                  </from>
                  <to>
                    <xdr:col>0</xdr:col>
                    <xdr:colOff>504825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0</xdr:col>
                    <xdr:colOff>304800</xdr:colOff>
                    <xdr:row>22</xdr:row>
                    <xdr:rowOff>180975</xdr:rowOff>
                  </from>
                  <to>
                    <xdr:col>0</xdr:col>
                    <xdr:colOff>504825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0</xdr:col>
                    <xdr:colOff>304800</xdr:colOff>
                    <xdr:row>23</xdr:row>
                    <xdr:rowOff>180975</xdr:rowOff>
                  </from>
                  <to>
                    <xdr:col>0</xdr:col>
                    <xdr:colOff>504825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0</xdr:col>
                    <xdr:colOff>304800</xdr:colOff>
                    <xdr:row>24</xdr:row>
                    <xdr:rowOff>171450</xdr:rowOff>
                  </from>
                  <to>
                    <xdr:col>0</xdr:col>
                    <xdr:colOff>504825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0</xdr:col>
                    <xdr:colOff>304800</xdr:colOff>
                    <xdr:row>25</xdr:row>
                    <xdr:rowOff>171450</xdr:rowOff>
                  </from>
                  <to>
                    <xdr:col>0</xdr:col>
                    <xdr:colOff>504825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0</xdr:col>
                    <xdr:colOff>304800</xdr:colOff>
                    <xdr:row>26</xdr:row>
                    <xdr:rowOff>171450</xdr:rowOff>
                  </from>
                  <to>
                    <xdr:col>0</xdr:col>
                    <xdr:colOff>504825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0</xdr:col>
                    <xdr:colOff>304800</xdr:colOff>
                    <xdr:row>27</xdr:row>
                    <xdr:rowOff>171450</xdr:rowOff>
                  </from>
                  <to>
                    <xdr:col>0</xdr:col>
                    <xdr:colOff>504825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0</xdr:col>
                    <xdr:colOff>304800</xdr:colOff>
                    <xdr:row>28</xdr:row>
                    <xdr:rowOff>0</xdr:rowOff>
                  </from>
                  <to>
                    <xdr:col>0</xdr:col>
                    <xdr:colOff>504825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0</xdr:col>
                    <xdr:colOff>304800</xdr:colOff>
                    <xdr:row>28</xdr:row>
                    <xdr:rowOff>171450</xdr:rowOff>
                  </from>
                  <to>
                    <xdr:col>0</xdr:col>
                    <xdr:colOff>504825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0</xdr:col>
                    <xdr:colOff>304800</xdr:colOff>
                    <xdr:row>29</xdr:row>
                    <xdr:rowOff>171450</xdr:rowOff>
                  </from>
                  <to>
                    <xdr:col>0</xdr:col>
                    <xdr:colOff>504825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0</xdr:col>
                    <xdr:colOff>304800</xdr:colOff>
                    <xdr:row>30</xdr:row>
                    <xdr:rowOff>171450</xdr:rowOff>
                  </from>
                  <to>
                    <xdr:col>0</xdr:col>
                    <xdr:colOff>504825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0</xdr:col>
                    <xdr:colOff>304800</xdr:colOff>
                    <xdr:row>31</xdr:row>
                    <xdr:rowOff>171450</xdr:rowOff>
                  </from>
                  <to>
                    <xdr:col>0</xdr:col>
                    <xdr:colOff>504825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0</xdr:col>
                    <xdr:colOff>304800</xdr:colOff>
                    <xdr:row>32</xdr:row>
                    <xdr:rowOff>171450</xdr:rowOff>
                  </from>
                  <to>
                    <xdr:col>0</xdr:col>
                    <xdr:colOff>504825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0</xdr:col>
                    <xdr:colOff>304800</xdr:colOff>
                    <xdr:row>33</xdr:row>
                    <xdr:rowOff>171450</xdr:rowOff>
                  </from>
                  <to>
                    <xdr:col>0</xdr:col>
                    <xdr:colOff>504825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>
                  <from>
                    <xdr:col>0</xdr:col>
                    <xdr:colOff>304800</xdr:colOff>
                    <xdr:row>34</xdr:row>
                    <xdr:rowOff>171450</xdr:rowOff>
                  </from>
                  <to>
                    <xdr:col>0</xdr:col>
                    <xdr:colOff>504825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0</xdr:col>
                    <xdr:colOff>304800</xdr:colOff>
                    <xdr:row>35</xdr:row>
                    <xdr:rowOff>171450</xdr:rowOff>
                  </from>
                  <to>
                    <xdr:col>0</xdr:col>
                    <xdr:colOff>504825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0</xdr:col>
                    <xdr:colOff>304800</xdr:colOff>
                    <xdr:row>36</xdr:row>
                    <xdr:rowOff>171450</xdr:rowOff>
                  </from>
                  <to>
                    <xdr:col>0</xdr:col>
                    <xdr:colOff>504825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0</xdr:col>
                    <xdr:colOff>304800</xdr:colOff>
                    <xdr:row>37</xdr:row>
                    <xdr:rowOff>171450</xdr:rowOff>
                  </from>
                  <to>
                    <xdr:col>0</xdr:col>
                    <xdr:colOff>504825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0</xdr:col>
                    <xdr:colOff>304800</xdr:colOff>
                    <xdr:row>38</xdr:row>
                    <xdr:rowOff>171450</xdr:rowOff>
                  </from>
                  <to>
                    <xdr:col>0</xdr:col>
                    <xdr:colOff>504825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0</xdr:col>
                    <xdr:colOff>304800</xdr:colOff>
                    <xdr:row>39</xdr:row>
                    <xdr:rowOff>171450</xdr:rowOff>
                  </from>
                  <to>
                    <xdr:col>0</xdr:col>
                    <xdr:colOff>504825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>
                  <from>
                    <xdr:col>0</xdr:col>
                    <xdr:colOff>304800</xdr:colOff>
                    <xdr:row>40</xdr:row>
                    <xdr:rowOff>171450</xdr:rowOff>
                  </from>
                  <to>
                    <xdr:col>0</xdr:col>
                    <xdr:colOff>504825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0</xdr:col>
                    <xdr:colOff>304800</xdr:colOff>
                    <xdr:row>39</xdr:row>
                    <xdr:rowOff>171450</xdr:rowOff>
                  </from>
                  <to>
                    <xdr:col>0</xdr:col>
                    <xdr:colOff>504825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" name="Check Box 33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171450</xdr:rowOff>
                  </from>
                  <to>
                    <xdr:col>0</xdr:col>
                    <xdr:colOff>504825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0</xdr:col>
                    <xdr:colOff>304800</xdr:colOff>
                    <xdr:row>42</xdr:row>
                    <xdr:rowOff>171450</xdr:rowOff>
                  </from>
                  <to>
                    <xdr:col>0</xdr:col>
                    <xdr:colOff>504825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1" name="Check Box 35">
              <controlPr defaultSize="0" autoFill="0" autoLine="0" autoPict="0">
                <anchor moveWithCells="1">
                  <from>
                    <xdr:col>0</xdr:col>
                    <xdr:colOff>304800</xdr:colOff>
                    <xdr:row>43</xdr:row>
                    <xdr:rowOff>171450</xdr:rowOff>
                  </from>
                  <to>
                    <xdr:col>0</xdr:col>
                    <xdr:colOff>504825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0</xdr:col>
                    <xdr:colOff>304800</xdr:colOff>
                    <xdr:row>44</xdr:row>
                    <xdr:rowOff>171450</xdr:rowOff>
                  </from>
                  <to>
                    <xdr:col>0</xdr:col>
                    <xdr:colOff>504825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3" name="Check Box 40">
              <controlPr defaultSize="0" autoFill="0" autoLine="0" autoPict="0">
                <anchor moveWithCells="1">
                  <from>
                    <xdr:col>0</xdr:col>
                    <xdr:colOff>304800</xdr:colOff>
                    <xdr:row>48</xdr:row>
                    <xdr:rowOff>171450</xdr:rowOff>
                  </from>
                  <to>
                    <xdr:col>0</xdr:col>
                    <xdr:colOff>504825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4" name="Check Box 41">
              <controlPr defaultSize="0" autoFill="0" autoLine="0" autoPict="0">
                <anchor moveWithCells="1">
                  <from>
                    <xdr:col>0</xdr:col>
                    <xdr:colOff>304800</xdr:colOff>
                    <xdr:row>49</xdr:row>
                    <xdr:rowOff>180975</xdr:rowOff>
                  </from>
                  <to>
                    <xdr:col>0</xdr:col>
                    <xdr:colOff>504825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5" name="Check Box 42">
              <controlPr defaultSize="0" autoFill="0" autoLine="0" autoPict="0">
                <anchor moveWithCells="1">
                  <from>
                    <xdr:col>0</xdr:col>
                    <xdr:colOff>304800</xdr:colOff>
                    <xdr:row>50</xdr:row>
                    <xdr:rowOff>180975</xdr:rowOff>
                  </from>
                  <to>
                    <xdr:col>0</xdr:col>
                    <xdr:colOff>504825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6" name="Check Box 43">
              <controlPr defaultSize="0" autoFill="0" autoLine="0" autoPict="0">
                <anchor moveWithCells="1">
                  <from>
                    <xdr:col>0</xdr:col>
                    <xdr:colOff>304800</xdr:colOff>
                    <xdr:row>51</xdr:row>
                    <xdr:rowOff>180975</xdr:rowOff>
                  </from>
                  <to>
                    <xdr:col>0</xdr:col>
                    <xdr:colOff>504825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7" name="Check Box 44">
              <controlPr defaultSize="0" autoFill="0" autoLine="0" autoPict="0">
                <anchor moveWithCells="1">
                  <from>
                    <xdr:col>0</xdr:col>
                    <xdr:colOff>304800</xdr:colOff>
                    <xdr:row>52</xdr:row>
                    <xdr:rowOff>180975</xdr:rowOff>
                  </from>
                  <to>
                    <xdr:col>0</xdr:col>
                    <xdr:colOff>504825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8" name="Check Box 45">
              <controlPr defaultSize="0" autoFill="0" autoLine="0" autoPict="0">
                <anchor moveWithCells="1">
                  <from>
                    <xdr:col>0</xdr:col>
                    <xdr:colOff>304800</xdr:colOff>
                    <xdr:row>53</xdr:row>
                    <xdr:rowOff>180975</xdr:rowOff>
                  </from>
                  <to>
                    <xdr:col>0</xdr:col>
                    <xdr:colOff>504825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9" name="Check Box 46">
              <controlPr defaultSize="0" autoFill="0" autoLine="0" autoPict="0">
                <anchor moveWithCells="1">
                  <from>
                    <xdr:col>0</xdr:col>
                    <xdr:colOff>304800</xdr:colOff>
                    <xdr:row>54</xdr:row>
                    <xdr:rowOff>180975</xdr:rowOff>
                  </from>
                  <to>
                    <xdr:col>0</xdr:col>
                    <xdr:colOff>504825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0" name="Check Box 47">
              <controlPr defaultSize="0" autoFill="0" autoLine="0" autoPict="0">
                <anchor moveWithCells="1">
                  <from>
                    <xdr:col>0</xdr:col>
                    <xdr:colOff>304800</xdr:colOff>
                    <xdr:row>55</xdr:row>
                    <xdr:rowOff>171450</xdr:rowOff>
                  </from>
                  <to>
                    <xdr:col>0</xdr:col>
                    <xdr:colOff>504825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1" name="Check Box 48">
              <controlPr defaultSize="0" autoFill="0" autoLine="0" autoPict="0">
                <anchor moveWithCells="1">
                  <from>
                    <xdr:col>0</xdr:col>
                    <xdr:colOff>304800</xdr:colOff>
                    <xdr:row>56</xdr:row>
                    <xdr:rowOff>171450</xdr:rowOff>
                  </from>
                  <to>
                    <xdr:col>0</xdr:col>
                    <xdr:colOff>504825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2" name="Check Box 49">
              <controlPr defaultSize="0" autoFill="0" autoLine="0" autoPict="0">
                <anchor moveWithCells="1">
                  <from>
                    <xdr:col>0</xdr:col>
                    <xdr:colOff>304800</xdr:colOff>
                    <xdr:row>57</xdr:row>
                    <xdr:rowOff>171450</xdr:rowOff>
                  </from>
                  <to>
                    <xdr:col>0</xdr:col>
                    <xdr:colOff>504825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3" name="Check Box 50">
              <controlPr defaultSize="0" autoFill="0" autoLine="0" autoPict="0">
                <anchor moveWithCells="1">
                  <from>
                    <xdr:col>0</xdr:col>
                    <xdr:colOff>304800</xdr:colOff>
                    <xdr:row>58</xdr:row>
                    <xdr:rowOff>171450</xdr:rowOff>
                  </from>
                  <to>
                    <xdr:col>0</xdr:col>
                    <xdr:colOff>504825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4" name="Check Box 51">
              <controlPr defaultSize="0" autoFill="0" autoLine="0" autoPict="0">
                <anchor moveWithCells="1">
                  <from>
                    <xdr:col>0</xdr:col>
                    <xdr:colOff>304800</xdr:colOff>
                    <xdr:row>59</xdr:row>
                    <xdr:rowOff>171450</xdr:rowOff>
                  </from>
                  <to>
                    <xdr:col>0</xdr:col>
                    <xdr:colOff>504825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5" name="Check Box 52">
              <controlPr defaultSize="0" autoFill="0" autoLine="0" autoPict="0">
                <anchor moveWithCells="1">
                  <from>
                    <xdr:col>0</xdr:col>
                    <xdr:colOff>304800</xdr:colOff>
                    <xdr:row>60</xdr:row>
                    <xdr:rowOff>171450</xdr:rowOff>
                  </from>
                  <to>
                    <xdr:col>0</xdr:col>
                    <xdr:colOff>504825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6" name="Check Box 53">
              <controlPr defaultSize="0" autoFill="0" autoLine="0" autoPict="0">
                <anchor moveWithCells="1">
                  <from>
                    <xdr:col>0</xdr:col>
                    <xdr:colOff>304800</xdr:colOff>
                    <xdr:row>61</xdr:row>
                    <xdr:rowOff>171450</xdr:rowOff>
                  </from>
                  <to>
                    <xdr:col>0</xdr:col>
                    <xdr:colOff>504825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7" name="Check Box 54">
              <controlPr defaultSize="0" autoFill="0" autoLine="0" autoPict="0">
                <anchor moveWithCells="1">
                  <from>
                    <xdr:col>0</xdr:col>
                    <xdr:colOff>304800</xdr:colOff>
                    <xdr:row>62</xdr:row>
                    <xdr:rowOff>171450</xdr:rowOff>
                  </from>
                  <to>
                    <xdr:col>0</xdr:col>
                    <xdr:colOff>504825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8" name="Check Box 55">
              <controlPr defaultSize="0" autoFill="0" autoLine="0" autoPict="0">
                <anchor moveWithCells="1">
                  <from>
                    <xdr:col>0</xdr:col>
                    <xdr:colOff>304800</xdr:colOff>
                    <xdr:row>63</xdr:row>
                    <xdr:rowOff>161925</xdr:rowOff>
                  </from>
                  <to>
                    <xdr:col>0</xdr:col>
                    <xdr:colOff>504825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9" name="Check Box 56">
              <controlPr defaultSize="0" autoFill="0" autoLine="0" autoPict="0">
                <anchor moveWithCells="1">
                  <from>
                    <xdr:col>0</xdr:col>
                    <xdr:colOff>304800</xdr:colOff>
                    <xdr:row>64</xdr:row>
                    <xdr:rowOff>161925</xdr:rowOff>
                  </from>
                  <to>
                    <xdr:col>0</xdr:col>
                    <xdr:colOff>504825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0" name="Check Box 57">
              <controlPr defaultSize="0" autoFill="0" autoLine="0" autoPict="0">
                <anchor moveWithCells="1">
                  <from>
                    <xdr:col>0</xdr:col>
                    <xdr:colOff>304800</xdr:colOff>
                    <xdr:row>65</xdr:row>
                    <xdr:rowOff>161925</xdr:rowOff>
                  </from>
                  <to>
                    <xdr:col>0</xdr:col>
                    <xdr:colOff>504825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3">
        <x14:dataValidation type="list" allowBlank="1" showInputMessage="1" showErrorMessage="1">
          <x14:formula1>
            <xm:f>IF('Auswahl Parameter'!B42=TRUE,'Auswahl Parameter'!O42:O44)</xm:f>
          </x14:formula1>
          <xm:sqref>L29</xm:sqref>
        </x14:dataValidation>
        <x14:dataValidation type="list" allowBlank="1" showInputMessage="1" showErrorMessage="1">
          <x14:formula1>
            <xm:f>IF('Auswahl Parameter'!B119=TRUE,'Auswahl Parameter'!O119:O120)</xm:f>
          </x14:formula1>
          <xm:sqref>L67</xm:sqref>
        </x14:dataValidation>
        <x14:dataValidation type="list" allowBlank="1" showInputMessage="1" showErrorMessage="1">
          <x14:formula1>
            <xm:f>IF('Auswahl Parameter'!B57=TRUE,'Auswahl Parameter'!O57:O58)</xm:f>
          </x14:formula1>
          <xm:sqref>L36</xm:sqref>
        </x14:dataValidation>
        <x14:dataValidation type="list" allowBlank="1" showInputMessage="1" showErrorMessage="1">
          <x14:formula1>
            <xm:f>IF('Auswahl Parameter'!B45=TRUE,'Auswahl Parameter'!O45:O46)</xm:f>
          </x14:formula1>
          <xm:sqref>L30</xm:sqref>
        </x14:dataValidation>
        <x14:dataValidation type="list" allowBlank="1" showInputMessage="1" showErrorMessage="1">
          <x14:formula1>
            <xm:f>IF('Auswahl Parameter'!B47=TRUE,'Auswahl Parameter'!O47:O48)</xm:f>
          </x14:formula1>
          <xm:sqref>L31</xm:sqref>
        </x14:dataValidation>
        <x14:dataValidation type="list" allowBlank="1" showInputMessage="1" showErrorMessage="1">
          <x14:formula1>
            <xm:f>IF('Auswahl Parameter'!B49=TRUE,'Auswahl Parameter'!O49:O50)</xm:f>
          </x14:formula1>
          <xm:sqref>L32</xm:sqref>
        </x14:dataValidation>
        <x14:dataValidation type="list" allowBlank="1" showInputMessage="1" showErrorMessage="1">
          <x14:formula1>
            <xm:f>IF('Auswahl Parameter'!B51=TRUE,'Auswahl Parameter'!O51:O52)</xm:f>
          </x14:formula1>
          <xm:sqref>L33</xm:sqref>
        </x14:dataValidation>
        <x14:dataValidation type="list" allowBlank="1" showInputMessage="1" showErrorMessage="1">
          <x14:formula1>
            <xm:f>IF('Auswahl Parameter'!B53=TRUE,'Auswahl Parameter'!O53:O54)</xm:f>
          </x14:formula1>
          <xm:sqref>L34</xm:sqref>
        </x14:dataValidation>
        <x14:dataValidation type="list" allowBlank="1" showInputMessage="1" showErrorMessage="1">
          <x14:formula1>
            <xm:f>IF('Auswahl Parameter'!B55=TRUE,'Auswahl Parameter'!O55:O56)</xm:f>
          </x14:formula1>
          <xm:sqref>L35</xm:sqref>
        </x14:dataValidation>
        <x14:dataValidation type="list" allowBlank="1" showInputMessage="1" showErrorMessage="1">
          <x14:formula1>
            <xm:f>IF('Auswahl Parameter'!B59=TRUE,'Auswahl Parameter'!O59:O60)</xm:f>
          </x14:formula1>
          <xm:sqref>L37</xm:sqref>
        </x14:dataValidation>
        <x14:dataValidation type="list" allowBlank="1" showInputMessage="1" showErrorMessage="1">
          <x14:formula1>
            <xm:f>IF('Auswahl Parameter'!B61=TRUE,'Auswahl Parameter'!O61:O62)</xm:f>
          </x14:formula1>
          <xm:sqref>L38</xm:sqref>
        </x14:dataValidation>
        <x14:dataValidation type="list" allowBlank="1" showInputMessage="1" showErrorMessage="1">
          <x14:formula1>
            <xm:f>IF('Auswahl Parameter'!B63=TRUE,'Auswahl Parameter'!O63:O64)</xm:f>
          </x14:formula1>
          <xm:sqref>L39</xm:sqref>
        </x14:dataValidation>
        <x14:dataValidation type="decimal" allowBlank="1" showInputMessage="1" showErrorMessage="1">
          <x14:formula1>
            <xm:f>IF('Auswahl Parameter'!B65=TRUE,0)</xm:f>
          </x14:formula1>
          <x14:formula2>
            <xm:f>IF('Auswahl Parameter'!B65=TRUE,50)</xm:f>
          </x14:formula2>
          <xm:sqref>L40</xm:sqref>
        </x14:dataValidation>
        <x14:dataValidation type="decimal" allowBlank="1" showInputMessage="1" showErrorMessage="1">
          <x14:formula1>
            <xm:f>IF('Auswahl Parameter'!B69=TRUE,0)</xm:f>
          </x14:formula1>
          <x14:formula2>
            <xm:f>IF('Auswahl Parameter'!B69=TRUE,30)</xm:f>
          </x14:formula2>
          <xm:sqref>L41</xm:sqref>
        </x14:dataValidation>
        <x14:dataValidation type="list" allowBlank="1" showInputMessage="1" showErrorMessage="1">
          <x14:formula1>
            <xm:f>IF('Auswahl Parameter'!B73=TRUE,'Auswahl Parameter'!O73:O74)</xm:f>
          </x14:formula1>
          <xm:sqref>L42</xm:sqref>
        </x14:dataValidation>
        <x14:dataValidation type="list" allowBlank="1" showInputMessage="1" showErrorMessage="1">
          <x14:formula1>
            <xm:f>IF('Auswahl Parameter'!B75=TRUE,'Auswahl Parameter'!O75:O76)</xm:f>
          </x14:formula1>
          <xm:sqref>L43</xm:sqref>
        </x14:dataValidation>
        <x14:dataValidation type="list" allowBlank="1" showInputMessage="1" showErrorMessage="1">
          <x14:formula1>
            <xm:f>IF('Auswahl Parameter'!B77=TRUE,'Auswahl Parameter'!O77:O78)</xm:f>
          </x14:formula1>
          <xm:sqref>L44</xm:sqref>
        </x14:dataValidation>
        <x14:dataValidation type="list" allowBlank="1" showInputMessage="1" showErrorMessage="1">
          <x14:formula1>
            <xm:f>IF('Auswahl Parameter'!B79=TRUE,'Auswahl Parameter'!O79:O80)</xm:f>
          </x14:formula1>
          <xm:sqref>L45</xm:sqref>
        </x14:dataValidation>
        <x14:dataValidation type="list" allowBlank="1" showInputMessage="1" showErrorMessage="1">
          <x14:formula1>
            <xm:f>IF('Auswahl Parameter'!B81=TRUE,'Auswahl Parameter'!O81:O82)</xm:f>
          </x14:formula1>
          <xm:sqref>L46</xm:sqref>
        </x14:dataValidation>
        <x14:dataValidation type="list" allowBlank="1" showInputMessage="1" showErrorMessage="1">
          <x14:formula1>
            <xm:f>IF('Auswahl Parameter'!B87=TRUE,'Auswahl Parameter'!O87:O88)</xm:f>
          </x14:formula1>
          <xm:sqref>L51</xm:sqref>
        </x14:dataValidation>
        <x14:dataValidation type="list" allowBlank="1" showInputMessage="1" showErrorMessage="1">
          <x14:formula1>
            <xm:f>IF('Auswahl Parameter'!B89=TRUE,'Auswahl Parameter'!O89:O90)</xm:f>
          </x14:formula1>
          <xm:sqref>L52</xm:sqref>
        </x14:dataValidation>
        <x14:dataValidation type="list" allowBlank="1" showInputMessage="1" showErrorMessage="1">
          <x14:formula1>
            <xm:f>IF('Auswahl Parameter'!B91=TRUE,'Auswahl Parameter'!O91:O92)</xm:f>
          </x14:formula1>
          <xm:sqref>L53</xm:sqref>
        </x14:dataValidation>
        <x14:dataValidation type="list" allowBlank="1" showInputMessage="1" showErrorMessage="1">
          <x14:formula1>
            <xm:f>IF('Auswahl Parameter'!B93=TRUE,'Auswahl Parameter'!O93:O94)</xm:f>
          </x14:formula1>
          <xm:sqref>L54</xm:sqref>
        </x14:dataValidation>
        <x14:dataValidation type="list" allowBlank="1" showInputMessage="1" showErrorMessage="1">
          <x14:formula1>
            <xm:f>IF('Auswahl Parameter'!B95=TRUE,'Auswahl Parameter'!O95:O96)</xm:f>
          </x14:formula1>
          <xm:sqref>L55</xm:sqref>
        </x14:dataValidation>
        <x14:dataValidation type="list" allowBlank="1" showInputMessage="1" showErrorMessage="1">
          <x14:formula1>
            <xm:f>IF('Auswahl Parameter'!B97=TRUE,'Auswahl Parameter'!O97:O98)</xm:f>
          </x14:formula1>
          <xm:sqref>L56</xm:sqref>
        </x14:dataValidation>
        <x14:dataValidation type="list" allowBlank="1" showInputMessage="1" showErrorMessage="1">
          <x14:formula1>
            <xm:f>IF('Auswahl Parameter'!B99=TRUE,'Auswahl Parameter'!O99:O100)</xm:f>
          </x14:formula1>
          <xm:sqref>L57</xm:sqref>
        </x14:dataValidation>
        <x14:dataValidation type="list" allowBlank="1" showInputMessage="1" showErrorMessage="1">
          <x14:formula1>
            <xm:f>IF('Auswahl Parameter'!B101=TRUE,'Auswahl Parameter'!O101:O102)</xm:f>
          </x14:formula1>
          <xm:sqref>L58</xm:sqref>
        </x14:dataValidation>
        <x14:dataValidation type="list" allowBlank="1" showInputMessage="1" showErrorMessage="1">
          <x14:formula1>
            <xm:f>IF('Auswahl Parameter'!B103=TRUE,'Auswahl Parameter'!O103:O104)</xm:f>
          </x14:formula1>
          <xm:sqref>L59</xm:sqref>
        </x14:dataValidation>
        <x14:dataValidation type="list" allowBlank="1" showInputMessage="1" showErrorMessage="1">
          <x14:formula1>
            <xm:f>IF('Auswahl Parameter'!B105=TRUE,'Auswahl Parameter'!O105:O106)</xm:f>
          </x14:formula1>
          <xm:sqref>L60</xm:sqref>
        </x14:dataValidation>
        <x14:dataValidation type="list" allowBlank="1" showInputMessage="1" showErrorMessage="1">
          <x14:formula1>
            <xm:f>IF('Auswahl Parameter'!B107=TRUE,'Auswahl Parameter'!O107:O108)</xm:f>
          </x14:formula1>
          <xm:sqref>L61</xm:sqref>
        </x14:dataValidation>
        <x14:dataValidation type="list" allowBlank="1" showInputMessage="1" showErrorMessage="1">
          <x14:formula1>
            <xm:f>IF('Auswahl Parameter'!B109=TRUE,'Auswahl Parameter'!O109:O110)</xm:f>
          </x14:formula1>
          <xm:sqref>L62</xm:sqref>
        </x14:dataValidation>
        <x14:dataValidation type="list" allowBlank="1" showInputMessage="1" showErrorMessage="1">
          <x14:formula1>
            <xm:f>IF('Auswahl Parameter'!B111=TRUE,'Auswahl Parameter'!O111:O112)</xm:f>
          </x14:formula1>
          <xm:sqref>L63</xm:sqref>
        </x14:dataValidation>
        <x14:dataValidation type="list" allowBlank="1" showInputMessage="1" showErrorMessage="1">
          <x14:formula1>
            <xm:f>IF('Auswahl Parameter'!B113=TRUE,'Auswahl Parameter'!O113:O114)</xm:f>
          </x14:formula1>
          <xm:sqref>L64</xm:sqref>
        </x14:dataValidation>
        <x14:dataValidation type="list" allowBlank="1" showInputMessage="1" showErrorMessage="1">
          <x14:formula1>
            <xm:f>IF('Auswahl Parameter'!B115=TRUE,'Auswahl Parameter'!O115:O116)</xm:f>
          </x14:formula1>
          <xm:sqref>L65</xm:sqref>
        </x14:dataValidation>
        <x14:dataValidation type="list" allowBlank="1" showInputMessage="1" showErrorMessage="1">
          <x14:formula1>
            <xm:f>IF('Auswahl Parameter'!B117=TRUE,'Auswahl Parameter'!O117:O118)</xm:f>
          </x14:formula1>
          <xm:sqref>L66</xm:sqref>
        </x14:dataValidation>
        <x14:dataValidation type="list" allowBlank="1" showInputMessage="1" showErrorMessage="1">
          <x14:formula1>
            <xm:f>IF('Auswahl Parameter'!B21=TRUE,'Auswahl Parameter'!O21:O22,"-")</xm:f>
          </x14:formula1>
          <xm:sqref>S22</xm:sqref>
        </x14:dataValidation>
        <x14:dataValidation type="list" allowBlank="1" showInputMessage="1" showErrorMessage="1">
          <x14:formula1>
            <xm:f>IF('Auswahl Parameter'!B21=TRUE,'Auswahl Parameter'!O21:O22,)</xm:f>
          </x14:formula1>
          <xm:sqref>L22</xm:sqref>
        </x14:dataValidation>
        <x14:dataValidation type="list" allowBlank="1" showInputMessage="1" showErrorMessage="1">
          <x14:formula1>
            <xm:f>IF('Auswahl Parameter'!B23=TRUE,'Auswahl Parameter'!O23:O26,)</xm:f>
          </x14:formula1>
          <xm:sqref>L23</xm:sqref>
        </x14:dataValidation>
        <x14:dataValidation type="list" allowBlank="1" showInputMessage="1" showErrorMessage="1">
          <x14:formula1>
            <xm:f>IF('Auswahl Parameter'!B30=TRUE,'Auswahl Parameter'!O30:O33,)</xm:f>
          </x14:formula1>
          <xm:sqref>L25</xm:sqref>
        </x14:dataValidation>
        <x14:dataValidation type="list" allowBlank="1" showInputMessage="1" showErrorMessage="1">
          <x14:formula1>
            <xm:f>IF('Auswahl Parameter'!B39=TRUE,'Auswahl Parameter'!O39:O41)</xm:f>
          </x14:formula1>
          <xm:sqref>L28</xm:sqref>
        </x14:dataValidation>
        <x14:dataValidation type="whole" allowBlank="1" showInputMessage="1" showErrorMessage="1">
          <x14:formula1>
            <xm:f>IF('Auswahl Parameter'!B27=TRUE,1)</xm:f>
          </x14:formula1>
          <x14:formula2>
            <xm:f>IF('Auswahl Parameter'!B27=TRUE,50)</xm:f>
          </x14:formula2>
          <xm:sqref>L24</xm:sqref>
        </x14:dataValidation>
        <x14:dataValidation type="decimal" allowBlank="1" showInputMessage="1" showErrorMessage="1">
          <x14:formula1>
            <xm:f>IF('Auswahl Parameter'!B34=TRUE,0)</xm:f>
          </x14:formula1>
          <x14:formula2>
            <xm:f>IF('Auswahl Parameter'!B34=TRUE,100)</xm:f>
          </x14:formula2>
          <xm:sqref>L26</xm:sqref>
        </x14:dataValidation>
        <x14:dataValidation type="whole" allowBlank="1" showInputMessage="1" showErrorMessage="1">
          <x14:formula1>
            <xm:f>IF('Auswahl Parameter'!B35=TRUE,1921)</xm:f>
          </x14:formula1>
          <x14:formula2>
            <xm:f>IF('Auswahl Parameter'!B35=TRUE,2050)</xm:f>
          </x14:formula2>
          <xm:sqref>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9"/>
  <sheetViews>
    <sheetView workbookViewId="0">
      <selection activeCell="C30" sqref="C30"/>
    </sheetView>
  </sheetViews>
  <sheetFormatPr baseColWidth="10" defaultRowHeight="15" x14ac:dyDescent="0.25"/>
  <sheetData>
    <row r="7" spans="1:12" x14ac:dyDescent="0.25">
      <c r="A7" s="2" t="str">
        <f>'Bewertung ASS'!B7</f>
        <v>Bezeichnung Abfallsammelstelle</v>
      </c>
    </row>
    <row r="8" spans="1:12" x14ac:dyDescent="0.25">
      <c r="A8" s="3" t="str">
        <f>'Bewertung ASS'!B8</f>
        <v>Mustersammelstelle Musterdorf</v>
      </c>
    </row>
    <row r="10" spans="1:12" x14ac:dyDescent="0.25">
      <c r="A10" s="2" t="str">
        <f>'Bewertung ASS'!B10</f>
        <v>Informative Daten</v>
      </c>
    </row>
    <row r="11" spans="1:12" x14ac:dyDescent="0.25">
      <c r="A11" t="str">
        <f>'Bewertung ASS'!B11</f>
        <v>Betreiber</v>
      </c>
      <c r="E11" s="3" t="str">
        <f>'Bewertung ASS'!G11</f>
        <v>Mustergemeinde Musterdorf</v>
      </c>
    </row>
    <row r="12" spans="1:12" x14ac:dyDescent="0.25">
      <c r="A12" t="str">
        <f>'Bewertung ASS'!B12</f>
        <v>Adresse</v>
      </c>
      <c r="E12" s="3" t="str">
        <f>'Bewertung ASS'!G12</f>
        <v>Musterstraße 1</v>
      </c>
    </row>
    <row r="13" spans="1:12" x14ac:dyDescent="0.25">
      <c r="A13" t="str">
        <f>'Bewertung ASS'!B13</f>
        <v>Koordinaten</v>
      </c>
      <c r="E13" s="3" t="str">
        <f>'Bewertung ASS'!G13</f>
        <v>47°21'43.2"N 16°07'40.6"E</v>
      </c>
      <c r="L13" s="11"/>
    </row>
    <row r="14" spans="1:12" x14ac:dyDescent="0.25">
      <c r="A14" t="str">
        <f>'Bewertung ASS'!B14</f>
        <v>Einzugsgebiet (Einwohner)</v>
      </c>
      <c r="E14" s="3">
        <f>'Bewertung ASS'!G14</f>
        <v>0</v>
      </c>
    </row>
    <row r="15" spans="1:12" x14ac:dyDescent="0.25">
      <c r="A15" t="str">
        <f>'Bewertung ASS'!B15</f>
        <v>Manipulationsfläche (Fläche der ASS)</v>
      </c>
      <c r="E15" s="3">
        <f>'Bewertung ASS'!G15</f>
        <v>0</v>
      </c>
      <c r="F15" t="str">
        <f>'Bewertung ASS'!H15</f>
        <v>m²</v>
      </c>
    </row>
    <row r="16" spans="1:12" x14ac:dyDescent="0.25">
      <c r="A16" t="str">
        <f>'Bewertung ASS'!B16</f>
        <v>Verkehrsfläche (Rangierfläche der ASS)</v>
      </c>
      <c r="E16" s="3">
        <f>'Bewertung ASS'!G16</f>
        <v>0</v>
      </c>
      <c r="F16" t="str">
        <f>'Bewertung ASS'!H16</f>
        <v>m²</v>
      </c>
    </row>
    <row r="17" spans="1:8" x14ac:dyDescent="0.25">
      <c r="F17" s="3"/>
    </row>
    <row r="18" spans="1:8" x14ac:dyDescent="0.25">
      <c r="F18" s="3"/>
    </row>
    <row r="19" spans="1:8" x14ac:dyDescent="0.25">
      <c r="A19" s="44" t="s">
        <v>122</v>
      </c>
      <c r="B19" s="44"/>
      <c r="C19" s="44"/>
      <c r="D19" s="44"/>
      <c r="E19" s="44"/>
      <c r="F19" s="44"/>
      <c r="G19" s="44"/>
    </row>
    <row r="20" spans="1:8" x14ac:dyDescent="0.25">
      <c r="A20" s="2"/>
    </row>
    <row r="21" spans="1:8" x14ac:dyDescent="0.25">
      <c r="A21" s="2"/>
    </row>
    <row r="22" spans="1:8" x14ac:dyDescent="0.25">
      <c r="C22" s="44" t="s">
        <v>123</v>
      </c>
      <c r="D22" s="44"/>
      <c r="E22" s="2" t="s">
        <v>69</v>
      </c>
    </row>
    <row r="23" spans="1:8" x14ac:dyDescent="0.25">
      <c r="C23" s="35" t="s">
        <v>117</v>
      </c>
      <c r="D23" s="35"/>
      <c r="E23" s="42" t="e">
        <f>IF('Bewertung ASS'!$P$68&gt;0.95,'Bewertung ASS'!$P$68,"")</f>
        <v>#DIV/0!</v>
      </c>
      <c r="H23" s="41"/>
    </row>
    <row r="24" spans="1:8" x14ac:dyDescent="0.25">
      <c r="C24" s="36" t="s">
        <v>116</v>
      </c>
      <c r="D24" s="36"/>
      <c r="E24" s="42" t="e">
        <f>IF(AND('Bewertung ASS'!$P$68&gt;0.9,'Bewertung ASS'!$P$68&lt;0.95),'Bewertung ASS'!$P$68,"")</f>
        <v>#DIV/0!</v>
      </c>
    </row>
    <row r="25" spans="1:8" x14ac:dyDescent="0.25">
      <c r="C25" s="37" t="s">
        <v>118</v>
      </c>
      <c r="D25" s="37"/>
      <c r="E25" s="42" t="e">
        <f>IF(AND('Bewertung ASS'!$P$68&gt;0.8,'Bewertung ASS'!$P$68&lt;0.9),'Bewertung ASS'!$P$68,"")</f>
        <v>#DIV/0!</v>
      </c>
    </row>
    <row r="26" spans="1:8" x14ac:dyDescent="0.25">
      <c r="C26" s="38" t="s">
        <v>119</v>
      </c>
      <c r="D26" s="38"/>
      <c r="E26" s="42" t="e">
        <f>IF(AND('Bewertung ASS'!$P$68&gt;0.7,'Bewertung ASS'!$P$68&lt;0.8),'Bewertung ASS'!$P$68,"")</f>
        <v>#DIV/0!</v>
      </c>
    </row>
    <row r="27" spans="1:8" x14ac:dyDescent="0.25">
      <c r="C27" s="28" t="s">
        <v>120</v>
      </c>
      <c r="D27" s="28"/>
      <c r="E27" s="42" t="e">
        <f>IF(AND('Bewertung ASS'!$P$68&gt;0.6,'Bewertung ASS'!$P$68&lt;0.7),'Bewertung ASS'!$P$68,"")</f>
        <v>#DIV/0!</v>
      </c>
    </row>
    <row r="28" spans="1:8" x14ac:dyDescent="0.25">
      <c r="C28" s="39" t="s">
        <v>121</v>
      </c>
      <c r="D28" s="39"/>
      <c r="E28" s="42" t="e">
        <f>IF(AND('Bewertung ASS'!$P$68&gt;0.5,'Bewertung ASS'!$P$68&lt;0.6),'Bewertung ASS'!$P$68,"")</f>
        <v>#DIV/0!</v>
      </c>
    </row>
    <row r="29" spans="1:8" x14ac:dyDescent="0.25">
      <c r="C29" s="40" t="s">
        <v>125</v>
      </c>
      <c r="D29" s="40"/>
      <c r="E29" s="42" t="e">
        <f>IF('Bewertung ASS'!$P$68&lt;0.5,'Bewertung ASS'!$P$68,"")</f>
        <v>#DIV/0!</v>
      </c>
    </row>
  </sheetData>
  <mergeCells count="2">
    <mergeCell ref="C22:D22"/>
    <mergeCell ref="A19:G19"/>
  </mergeCells>
  <conditionalFormatting sqref="E27">
    <cfRule type="cellIs" dxfId="27" priority="29" operator="between">
      <formula>0.9</formula>
      <formula>0.95</formula>
    </cfRule>
    <cfRule type="cellIs" dxfId="26" priority="30" operator="between">
      <formula>0.95</formula>
      <formula>1</formula>
    </cfRule>
    <cfRule type="cellIs" dxfId="25" priority="31" operator="between">
      <formula>0.8</formula>
      <formula>0.9</formula>
    </cfRule>
    <cfRule type="cellIs" dxfId="24" priority="32" operator="between">
      <formula>0.7</formula>
      <formula>0.8</formula>
    </cfRule>
    <cfRule type="cellIs" dxfId="23" priority="33" operator="between">
      <formula>0.6</formula>
      <formula>0.7</formula>
    </cfRule>
    <cfRule type="cellIs" dxfId="22" priority="34" operator="between">
      <formula>0.5</formula>
      <formula>0.6</formula>
    </cfRule>
    <cfRule type="cellIs" dxfId="21" priority="35" operator="between">
      <formula>0.5</formula>
      <formula>0.000001</formula>
    </cfRule>
  </conditionalFormatting>
  <conditionalFormatting sqref="E26">
    <cfRule type="cellIs" dxfId="20" priority="15" operator="between">
      <formula>0.9</formula>
      <formula>0.95</formula>
    </cfRule>
    <cfRule type="cellIs" dxfId="19" priority="16" operator="between">
      <formula>0.95</formula>
      <formula>1</formula>
    </cfRule>
    <cfRule type="cellIs" dxfId="18" priority="17" operator="between">
      <formula>0.8</formula>
      <formula>0.9</formula>
    </cfRule>
    <cfRule type="cellIs" dxfId="17" priority="18" operator="between">
      <formula>0.7</formula>
      <formula>0.8</formula>
    </cfRule>
    <cfRule type="cellIs" dxfId="16" priority="19" operator="between">
      <formula>0.6</formula>
      <formula>0.7</formula>
    </cfRule>
    <cfRule type="cellIs" dxfId="15" priority="20" operator="between">
      <formula>0.5</formula>
      <formula>0.6</formula>
    </cfRule>
    <cfRule type="cellIs" dxfId="14" priority="21" operator="between">
      <formula>0.5</formula>
      <formula>0.000001</formula>
    </cfRule>
  </conditionalFormatting>
  <conditionalFormatting sqref="E23:E25">
    <cfRule type="cellIs" dxfId="13" priority="8" operator="between">
      <formula>0.9</formula>
      <formula>0.95</formula>
    </cfRule>
    <cfRule type="cellIs" dxfId="12" priority="9" operator="between">
      <formula>0.95</formula>
      <formula>1</formula>
    </cfRule>
    <cfRule type="cellIs" dxfId="11" priority="10" operator="between">
      <formula>0.8</formula>
      <formula>0.9</formula>
    </cfRule>
    <cfRule type="cellIs" dxfId="10" priority="11" operator="between">
      <formula>0.7</formula>
      <formula>0.8</formula>
    </cfRule>
    <cfRule type="cellIs" dxfId="9" priority="12" operator="between">
      <formula>0.6</formula>
      <formula>0.7</formula>
    </cfRule>
    <cfRule type="cellIs" dxfId="8" priority="13" operator="between">
      <formula>0.5</formula>
      <formula>0.6</formula>
    </cfRule>
    <cfRule type="cellIs" dxfId="7" priority="14" operator="between">
      <formula>0.5</formula>
      <formula>0.000001</formula>
    </cfRule>
  </conditionalFormatting>
  <conditionalFormatting sqref="E28:E29">
    <cfRule type="cellIs" dxfId="6" priority="1" operator="between">
      <formula>0.9</formula>
      <formula>0.95</formula>
    </cfRule>
    <cfRule type="cellIs" dxfId="5" priority="2" operator="between">
      <formula>0.95</formula>
      <formula>1</formula>
    </cfRule>
    <cfRule type="cellIs" dxfId="4" priority="3" operator="between">
      <formula>0.8</formula>
      <formula>0.9</formula>
    </cfRule>
    <cfRule type="cellIs" dxfId="3" priority="4" operator="between">
      <formula>0.7</formula>
      <formula>0.8</formula>
    </cfRule>
    <cfRule type="cellIs" dxfId="2" priority="5" operator="between">
      <formula>0.6</formula>
      <formula>0.7</formula>
    </cfRule>
    <cfRule type="cellIs" dxfId="1" priority="6" operator="between">
      <formula>0.5</formula>
      <formula>0.6</formula>
    </cfRule>
    <cfRule type="cellIs" dxfId="0" priority="7" operator="between">
      <formula>0.5</formula>
      <formula>0.000001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Auswahl Parameter</vt:lpstr>
      <vt:lpstr>Bewertung ASS</vt:lpstr>
      <vt:lpstr>Darstellung Bewertung</vt:lpstr>
    </vt:vector>
  </TitlesOfParts>
  <Company>FH-Burgenland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Schneemann Thomas</dc:creator>
  <cp:lastModifiedBy>Schneemann Thomas</cp:lastModifiedBy>
  <cp:lastPrinted>2021-03-31T05:45:48Z</cp:lastPrinted>
  <dcterms:created xsi:type="dcterms:W3CDTF">2020-03-24T09:12:36Z</dcterms:created>
  <dcterms:modified xsi:type="dcterms:W3CDTF">2021-06-02T07:03:21Z</dcterms:modified>
</cp:coreProperties>
</file>